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市县分配方案附表1" sheetId="1" r:id="rId1"/>
    <sheet name="一般债券调整方案 附表2" sheetId="2" r:id="rId2"/>
    <sheet name="专项债券调整方案 附表3" sheetId="3" r:id="rId3"/>
    <sheet name="支出项目表" sheetId="4" r:id="rId4"/>
  </sheets>
  <definedNames>
    <definedName name="_xlnm.Print_Titles" localSheetId="3">支出项目表!$2:$5</definedName>
  </definedNames>
  <calcPr calcId="144525"/>
</workbook>
</file>

<file path=xl/sharedStrings.xml><?xml version="1.0" encoding="utf-8"?>
<sst xmlns="http://schemas.openxmlformats.org/spreadsheetml/2006/main" count="272" uniqueCount="168">
  <si>
    <t>附件1：</t>
  </si>
  <si>
    <t>2022年阳泉市新增地方政府债务限额分配方案（草案）</t>
  </si>
  <si>
    <t>单位：亿元</t>
  </si>
  <si>
    <t>级 次</t>
  </si>
  <si>
    <t>2021年新增债务限额</t>
  </si>
  <si>
    <t>2022年总限额</t>
  </si>
  <si>
    <t>2022年新增债务限额</t>
  </si>
  <si>
    <t>备     注</t>
  </si>
  <si>
    <t>全年新增债务限额</t>
  </si>
  <si>
    <t>提前批已安排债务限额</t>
  </si>
  <si>
    <t>本次安排债务限额</t>
  </si>
  <si>
    <t>合  计</t>
  </si>
  <si>
    <t>一般债务</t>
  </si>
  <si>
    <t>专项债务</t>
  </si>
  <si>
    <t>小计</t>
  </si>
  <si>
    <t>一般债券</t>
  </si>
  <si>
    <t>专项债券</t>
  </si>
  <si>
    <t>全市合计</t>
  </si>
  <si>
    <t xml:space="preserve">  市本级</t>
  </si>
  <si>
    <t>省级统贷以色列政府贷款343万元，占用市本级额度</t>
  </si>
  <si>
    <t xml:space="preserve">  县（区）</t>
  </si>
  <si>
    <t xml:space="preserve">    平定县</t>
  </si>
  <si>
    <t xml:space="preserve">    盂县</t>
  </si>
  <si>
    <t xml:space="preserve">    郊区</t>
  </si>
  <si>
    <t xml:space="preserve">    城区</t>
  </si>
  <si>
    <t xml:space="preserve">    矿区</t>
  </si>
  <si>
    <t xml:space="preserve">  高新区</t>
  </si>
  <si>
    <t>附件2：</t>
  </si>
  <si>
    <t>2022年市本级新增债券一般公共财政预算调整方案（草案）</t>
  </si>
  <si>
    <t>单位：万元</t>
  </si>
  <si>
    <t>收入预算</t>
  </si>
  <si>
    <t>支出预算</t>
  </si>
  <si>
    <t>收入项目</t>
  </si>
  <si>
    <t>年初一般公共预算收入</t>
  </si>
  <si>
    <t>预算调整</t>
  </si>
  <si>
    <t>调整后一般公共预算收入</t>
  </si>
  <si>
    <t>支出项目</t>
  </si>
  <si>
    <t>年初一般公共预算支出</t>
  </si>
  <si>
    <t>调整后一般公共预算支出</t>
  </si>
  <si>
    <t>一、一般公共预算收入</t>
  </si>
  <si>
    <t>一、一般公共预算支出</t>
  </si>
  <si>
    <t>一般公共服务支出</t>
  </si>
  <si>
    <t>国防支出</t>
  </si>
  <si>
    <t>教育支出</t>
  </si>
  <si>
    <t>节能环保支出</t>
  </si>
  <si>
    <t>城乡社区支出</t>
  </si>
  <si>
    <t>农林水支出</t>
  </si>
  <si>
    <t>交通运输支出</t>
  </si>
  <si>
    <t>灾害防治及应急管理支出</t>
  </si>
  <si>
    <t>其他功能科目支出</t>
  </si>
  <si>
    <t>二、转移性收入</t>
  </si>
  <si>
    <t>二、转移性支出</t>
  </si>
  <si>
    <t>三、体制上解收入</t>
  </si>
  <si>
    <r>
      <rPr>
        <sz val="12"/>
        <rFont val="宋体"/>
        <charset val="134"/>
      </rPr>
      <t>三、</t>
    </r>
    <r>
      <rPr>
        <sz val="12"/>
        <rFont val="宋体"/>
        <charset val="134"/>
      </rPr>
      <t>体制上解支出</t>
    </r>
  </si>
  <si>
    <t xml:space="preserve">四、上年结转 </t>
  </si>
  <si>
    <t>五、一般债券转贷收入</t>
  </si>
  <si>
    <r>
      <rPr>
        <sz val="12"/>
        <rFont val="宋体"/>
        <charset val="134"/>
      </rPr>
      <t>四</t>
    </r>
    <r>
      <rPr>
        <sz val="12"/>
        <rFont val="宋体"/>
        <charset val="134"/>
      </rPr>
      <t>、一般债券转贷支出</t>
    </r>
  </si>
  <si>
    <t>六、调入预算稳定调节基金</t>
  </si>
  <si>
    <t>五、地方政府一般债券还本</t>
  </si>
  <si>
    <t>一般公共预算收入总计</t>
  </si>
  <si>
    <t>一般公共预算支出总计</t>
  </si>
  <si>
    <t>附件3：</t>
  </si>
  <si>
    <t>2022年市本级新增债券政府性基金预算调整方案（草案）</t>
  </si>
  <si>
    <t>年初政府性基金收入</t>
  </si>
  <si>
    <t>调整后政府性基金收入</t>
  </si>
  <si>
    <t>年初政府性基金支出</t>
  </si>
  <si>
    <t>调整后政府性基金支出</t>
  </si>
  <si>
    <t>一、政府性基金预算收入</t>
  </si>
  <si>
    <t>一、政府性基金支出</t>
  </si>
  <si>
    <t xml:space="preserve">  其他支出</t>
  </si>
  <si>
    <t xml:space="preserve">  其他功能科目支出</t>
  </si>
  <si>
    <t>三、政府性基金上年结余</t>
  </si>
  <si>
    <t xml:space="preserve">  债务转贷支出</t>
  </si>
  <si>
    <t>四、地方政府专项债务转贷收入</t>
  </si>
  <si>
    <t xml:space="preserve">  调出资金</t>
  </si>
  <si>
    <t>三、专项债务还本支出</t>
  </si>
  <si>
    <t>政府性基金收入总计</t>
  </si>
  <si>
    <t>政府性基金支出总计</t>
  </si>
  <si>
    <t>附件4：</t>
  </si>
  <si>
    <t>2022年阳泉市新增地方政府债券支出预算表（草案）</t>
  </si>
  <si>
    <t>科目名称（类）</t>
  </si>
  <si>
    <t>科目名称（款）</t>
  </si>
  <si>
    <t>科目名称（项）</t>
  </si>
  <si>
    <t>项目单位</t>
  </si>
  <si>
    <t>主管单位</t>
  </si>
  <si>
    <t>年度新增债券</t>
  </si>
  <si>
    <t>备注</t>
  </si>
  <si>
    <t>市本级支出小计</t>
  </si>
  <si>
    <t>党委办公厅（室）及相关机构事务支出</t>
  </si>
  <si>
    <t>其他党委办公厅（室）及相关机构事务支出</t>
  </si>
  <si>
    <t>中国共产党阳泉市委党校</t>
  </si>
  <si>
    <t>阳泉市委党校异地搬迁改造（阳泉革命传统教育学院）项目</t>
  </si>
  <si>
    <t>国防动员</t>
  </si>
  <si>
    <t>民兵</t>
  </si>
  <si>
    <t>阳泉市住房和城乡建设局</t>
  </si>
  <si>
    <t>市民兵武器装备库规范化改造</t>
  </si>
  <si>
    <t>普通教育</t>
  </si>
  <si>
    <t>高中教育</t>
  </si>
  <si>
    <t>阳泉师范高等专科学校</t>
  </si>
  <si>
    <t>阳泉市教育局</t>
  </si>
  <si>
    <t>阳泉师范高等专科学校维修及新建附属学校工程项目</t>
  </si>
  <si>
    <t>高等职业教育</t>
  </si>
  <si>
    <t>阳泉职业技术学院</t>
  </si>
  <si>
    <t>阳泉职业技术学院新校区建设项目</t>
  </si>
  <si>
    <t>环节检测与监查支出</t>
  </si>
  <si>
    <t>其他环节检测与监查支出</t>
  </si>
  <si>
    <t>阳泉市生态环境局</t>
  </si>
  <si>
    <t>阳泉市大气污染视频监控服务一期项目</t>
  </si>
  <si>
    <t>阳泉市重点区域大气污染防治指挥作战沙盘</t>
  </si>
  <si>
    <t>阳泉市环境空气挥发性有机物（VOCs）自动监测系统项目</t>
  </si>
  <si>
    <t>阳泉市生态环境监测和应急保障中心</t>
  </si>
  <si>
    <t>阳泉市机动车遥感监测网络建设项目（二期）</t>
  </si>
  <si>
    <t>机动车能力建设</t>
  </si>
  <si>
    <t>“天地车人”一体化融合平台项目</t>
  </si>
  <si>
    <t>城乡社区公共设施</t>
  </si>
  <si>
    <t>其他城乡社区公共设施支出</t>
  </si>
  <si>
    <t>市本级鉴定为CD级隐患房屋整治资金</t>
  </si>
  <si>
    <t>漾泉大道一期指挥部</t>
  </si>
  <si>
    <t>漾泉大道一期工程</t>
  </si>
  <si>
    <t>阳泉市政府投资工程管理中心（阳泉市生态新城建设管理中心）</t>
  </si>
  <si>
    <t>阳泉市化义路南延工程</t>
  </si>
  <si>
    <t>阳泉市城市管理局</t>
  </si>
  <si>
    <t>阳泉市狮脑山公园健身步道建设工程</t>
  </si>
  <si>
    <t>阳泉市市政工程管理处</t>
  </si>
  <si>
    <t>阳泉市狮脑山路地质灾害工程</t>
  </si>
  <si>
    <t>平定路机动车道路面大修（义井桥-石板坪）</t>
  </si>
  <si>
    <t>城乡社区环境卫生</t>
  </si>
  <si>
    <t>阳泉市园林管理处</t>
  </si>
  <si>
    <t>辛兴互通绿化恢复工程</t>
  </si>
  <si>
    <t>蒙河游园改造提升项目</t>
  </si>
  <si>
    <t>黄石板公园改造提升项目</t>
  </si>
  <si>
    <t>阳泉市规划和自然资源局</t>
  </si>
  <si>
    <t>阳泉市魏家峪环城绿化二期工程建设项目（拟建紫金山森林公园）</t>
  </si>
  <si>
    <t>水利</t>
  </si>
  <si>
    <t>水利安全监督</t>
  </si>
  <si>
    <t>阳泉市水利局</t>
  </si>
  <si>
    <t>雨水情测报及大坝安全监测项目</t>
  </si>
  <si>
    <t>公路水路运输</t>
  </si>
  <si>
    <t>其他公路水路运输支出</t>
  </si>
  <si>
    <t>阳泉市交通运输局</t>
  </si>
  <si>
    <t>“三个一号旅游路”建设项目</t>
  </si>
  <si>
    <t>消防救援事务</t>
  </si>
  <si>
    <t>其他消防救援事务支出</t>
  </si>
  <si>
    <t>阳泉市消防救援支队</t>
  </si>
  <si>
    <t>消防车辆购置</t>
  </si>
  <si>
    <t>培训基地及龙川工业园区消防站正规化建设</t>
  </si>
  <si>
    <t>其他支出</t>
  </si>
  <si>
    <t>其他政府性基金及对应专项债务收入安排的支出</t>
  </si>
  <si>
    <t>其他地方自行试点项目收益专项债券收入安排的支出</t>
  </si>
  <si>
    <t>阳泉市污水处理厂</t>
  </si>
  <si>
    <t>阳泉市桃河中水管网建设工程</t>
  </si>
  <si>
    <t>阳泉市热力有限责任公司</t>
  </si>
  <si>
    <t>阳泉市工业和信息化局（市国资委）</t>
  </si>
  <si>
    <t>阳泉市热力有限责任公司老旧管网改造工程（2020-2025年）</t>
  </si>
  <si>
    <t>阳泉市第三人民医院</t>
  </si>
  <si>
    <t>阳泉市卫生健康委员会</t>
  </si>
  <si>
    <t>阳泉市第三人民医院（传染病定点医院）改扩建工程项目</t>
  </si>
  <si>
    <t>阳泉市第五人民医院</t>
  </si>
  <si>
    <t>阳泉市第五人民医院新建门诊医技楼及配套工程建设项目</t>
  </si>
  <si>
    <t>转移性支出小计</t>
  </si>
  <si>
    <t>转移性支出（一般公共预算）</t>
  </si>
  <si>
    <t>债务转贷支出</t>
  </si>
  <si>
    <t>地方政府一般债券转贷支出</t>
  </si>
  <si>
    <t>转移性支出（政府性基金预算）</t>
  </si>
  <si>
    <t>棚户区改造专项债券转贷支出</t>
  </si>
  <si>
    <t>分县区：平定县0.8亿元、城区1.5亿元、高新区2.63亿元</t>
  </si>
  <si>
    <t>其他地方自行试点项目收益专项债券转贷支出</t>
  </si>
  <si>
    <t>分县区：平定县1.77亿元、盂县1.5亿元、郊区1.05亿元、城区2.22亿元、矿区0.12亿元、高新区4.62亿元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</si>
</sst>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0.00_ "/>
    <numFmt numFmtId="179" formatCode="0_ "/>
    <numFmt numFmtId="180" formatCode="#,##0_ "/>
    <numFmt numFmtId="181" formatCode="#,##0.00_);[Red]\(#,##0.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20"/>
      <color indexed="8"/>
      <name val="华文中宋"/>
      <charset val="134"/>
    </font>
    <font>
      <b/>
      <sz val="16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6" fillId="26" borderId="14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179" fontId="1" fillId="2" borderId="0" xfId="0" applyNumberFormat="1" applyFont="1" applyFill="1" applyBorder="1" applyAlignment="1">
      <alignment vertical="center"/>
    </xf>
    <xf numFmtId="179" fontId="1" fillId="2" borderId="0" xfId="0" applyNumberFormat="1" applyFont="1" applyFill="1" applyBorder="1" applyAlignment="1">
      <alignment vertical="center" wrapText="1"/>
    </xf>
    <xf numFmtId="179" fontId="2" fillId="2" borderId="0" xfId="0" applyNumberFormat="1" applyFont="1" applyFill="1" applyBorder="1" applyAlignment="1">
      <alignment vertical="center"/>
    </xf>
    <xf numFmtId="179" fontId="3" fillId="2" borderId="0" xfId="0" applyNumberFormat="1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Continuous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left" vertical="center"/>
    </xf>
    <xf numFmtId="179" fontId="3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179" fontId="9" fillId="0" borderId="1" xfId="12" applyNumberFormat="1" applyFont="1" applyFill="1" applyBorder="1" applyAlignment="1">
      <alignment vertical="center" wrapText="1"/>
    </xf>
    <xf numFmtId="179" fontId="9" fillId="0" borderId="1" xfId="12" applyNumberFormat="1" applyFont="1" applyFill="1" applyBorder="1" applyAlignment="1">
      <alignment horizontal="left" vertical="center" wrapText="1"/>
    </xf>
    <xf numFmtId="179" fontId="10" fillId="0" borderId="1" xfId="12" applyNumberFormat="1" applyFont="1" applyFill="1" applyBorder="1" applyAlignment="1">
      <alignment vertical="center" wrapText="1"/>
    </xf>
    <xf numFmtId="179" fontId="10" fillId="0" borderId="1" xfId="12" applyNumberFormat="1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vertical="center" wrapText="1"/>
    </xf>
    <xf numFmtId="176" fontId="5" fillId="2" borderId="0" xfId="0" applyNumberFormat="1" applyFont="1" applyFill="1" applyBorder="1" applyAlignment="1">
      <alignment horizontal="centerContinuous" vertical="center" wrapText="1"/>
    </xf>
    <xf numFmtId="176" fontId="1" fillId="0" borderId="0" xfId="0" applyNumberFormat="1" applyFont="1" applyFill="1" applyBorder="1" applyAlignment="1">
      <alignment horizontal="centerContinuous" vertical="center" wrapText="1"/>
    </xf>
    <xf numFmtId="176" fontId="1" fillId="2" borderId="0" xfId="0" applyNumberFormat="1" applyFont="1" applyFill="1" applyBorder="1" applyAlignment="1">
      <alignment horizontal="centerContinuous" vertical="center" wrapText="1"/>
    </xf>
    <xf numFmtId="176" fontId="1" fillId="0" borderId="4" xfId="0" applyNumberFormat="1" applyFont="1" applyFill="1" applyBorder="1" applyAlignment="1">
      <alignment horizontal="centerContinuous" vertical="center" wrapText="1"/>
    </xf>
    <xf numFmtId="176" fontId="1" fillId="0" borderId="5" xfId="0" applyNumberFormat="1" applyFont="1" applyFill="1" applyBorder="1" applyAlignment="1">
      <alignment horizontal="centerContinuous" vertical="center" wrapText="1"/>
    </xf>
    <xf numFmtId="176" fontId="1" fillId="0" borderId="6" xfId="0" applyNumberFormat="1" applyFont="1" applyFill="1" applyBorder="1" applyAlignment="1">
      <alignment horizontal="centerContinuous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180" fontId="1" fillId="0" borderId="1" xfId="0" applyNumberFormat="1" applyFont="1" applyFill="1" applyBorder="1" applyAlignment="1">
      <alignment horizontal="right" vertical="center"/>
    </xf>
    <xf numFmtId="176" fontId="13" fillId="2" borderId="1" xfId="0" applyNumberFormat="1" applyFont="1" applyFill="1" applyBorder="1" applyAlignment="1">
      <alignment vertical="center" wrapText="1"/>
    </xf>
    <xf numFmtId="180" fontId="1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45">
      <alignment vertical="center"/>
    </xf>
    <xf numFmtId="0" fontId="3" fillId="0" borderId="0" xfId="45" applyFont="1" applyFill="1" applyAlignment="1"/>
    <xf numFmtId="0" fontId="1" fillId="0" borderId="0" xfId="45" applyFont="1" applyFill="1" applyAlignment="1">
      <alignment vertical="center"/>
    </xf>
    <xf numFmtId="0" fontId="14" fillId="0" borderId="0" xfId="45" applyNumberFormat="1" applyFont="1" applyFill="1" applyAlignment="1" applyProtection="1">
      <alignment horizontal="center" vertical="center"/>
    </xf>
    <xf numFmtId="0" fontId="14" fillId="0" borderId="0" xfId="45" applyNumberFormat="1" applyFont="1" applyFill="1" applyAlignment="1" applyProtection="1">
      <alignment horizontal="centerContinuous" vertical="center"/>
    </xf>
    <xf numFmtId="0" fontId="15" fillId="0" borderId="0" xfId="45" applyNumberFormat="1" applyFont="1" applyFill="1" applyAlignment="1" applyProtection="1">
      <alignment horizontal="centerContinuous" vertical="center"/>
    </xf>
    <xf numFmtId="0" fontId="10" fillId="0" borderId="1" xfId="45" applyNumberFormat="1" applyFont="1" applyFill="1" applyBorder="1" applyAlignment="1" applyProtection="1">
      <alignment horizontal="center" vertical="center"/>
    </xf>
    <xf numFmtId="0" fontId="6" fillId="0" borderId="1" xfId="45" applyNumberFormat="1" applyFont="1" applyFill="1" applyBorder="1" applyAlignment="1" applyProtection="1">
      <alignment horizontal="center" vertical="center" wrapText="1"/>
    </xf>
    <xf numFmtId="0" fontId="6" fillId="0" borderId="1" xfId="45" applyNumberFormat="1" applyFont="1" applyFill="1" applyBorder="1" applyAlignment="1" applyProtection="1">
      <alignment horizontal="centerContinuous" vertical="center" wrapText="1"/>
    </xf>
    <xf numFmtId="0" fontId="9" fillId="0" borderId="1" xfId="45" applyNumberFormat="1" applyFont="1" applyFill="1" applyBorder="1" applyAlignment="1" applyProtection="1">
      <alignment horizontal="center" vertical="center" wrapText="1"/>
    </xf>
    <xf numFmtId="0" fontId="3" fillId="0" borderId="1" xfId="45" applyFont="1" applyFill="1" applyBorder="1">
      <alignment vertical="center"/>
    </xf>
    <xf numFmtId="176" fontId="6" fillId="0" borderId="1" xfId="45" applyNumberFormat="1" applyFont="1" applyFill="1" applyBorder="1" applyAlignment="1">
      <alignment horizontal="right" vertical="center" wrapText="1"/>
    </xf>
    <xf numFmtId="176" fontId="3" fillId="0" borderId="1" xfId="45" applyNumberFormat="1" applyFont="1" applyFill="1" applyBorder="1" applyAlignment="1">
      <alignment horizontal="right" vertical="center" wrapText="1"/>
    </xf>
    <xf numFmtId="0" fontId="16" fillId="0" borderId="0" xfId="45" applyNumberFormat="1" applyFont="1" applyFill="1" applyAlignment="1" applyProtection="1">
      <alignment horizontal="center" vertical="center"/>
    </xf>
    <xf numFmtId="0" fontId="1" fillId="0" borderId="0" xfId="45" applyNumberFormat="1" applyFont="1" applyFill="1" applyAlignment="1" applyProtection="1">
      <alignment horizontal="center" vertical="center"/>
    </xf>
    <xf numFmtId="0" fontId="10" fillId="0" borderId="1" xfId="45" applyNumberFormat="1" applyFont="1" applyFill="1" applyBorder="1" applyAlignment="1" applyProtection="1">
      <alignment horizontal="center" vertical="center" wrapText="1"/>
    </xf>
    <xf numFmtId="181" fontId="17" fillId="0" borderId="1" xfId="45" applyNumberFormat="1" applyFont="1" applyFill="1" applyBorder="1" applyAlignment="1">
      <alignment horizontal="right" vertical="center" wrapText="1"/>
    </xf>
    <xf numFmtId="181" fontId="18" fillId="0" borderId="1" xfId="45" applyNumberFormat="1" applyFont="1" applyFill="1" applyBorder="1" applyAlignment="1">
      <alignment horizontal="right" vertical="center" wrapText="1"/>
    </xf>
    <xf numFmtId="177" fontId="18" fillId="0" borderId="1" xfId="45" applyNumberFormat="1" applyFont="1" applyFill="1" applyBorder="1" applyAlignment="1">
      <alignment horizontal="right" vertical="center" wrapText="1"/>
    </xf>
    <xf numFmtId="178" fontId="3" fillId="0" borderId="0" xfId="45" applyNumberFormat="1" applyFont="1" applyFill="1" applyBorder="1" applyAlignment="1">
      <alignment horizontal="right" vertical="center" wrapText="1"/>
    </xf>
    <xf numFmtId="0" fontId="19" fillId="0" borderId="2" xfId="45" applyNumberFormat="1" applyFont="1" applyFill="1" applyBorder="1" applyAlignment="1" applyProtection="1">
      <alignment horizontal="center" vertical="center"/>
    </xf>
    <xf numFmtId="0" fontId="19" fillId="0" borderId="3" xfId="45" applyNumberFormat="1" applyFont="1" applyFill="1" applyBorder="1" applyAlignment="1" applyProtection="1">
      <alignment horizontal="center" vertical="center"/>
    </xf>
    <xf numFmtId="0" fontId="9" fillId="0" borderId="1" xfId="45" applyNumberFormat="1" applyFont="1" applyFill="1" applyBorder="1" applyAlignment="1" applyProtection="1">
      <alignment horizontal="left" vertical="center" wrapText="1"/>
    </xf>
    <xf numFmtId="178" fontId="1" fillId="0" borderId="1" xfId="45" applyNumberFormat="1" applyFont="1" applyFill="1" applyBorder="1" applyAlignment="1">
      <alignment horizontal="right" vertical="center" wrapText="1"/>
    </xf>
    <xf numFmtId="178" fontId="3" fillId="0" borderId="1" xfId="45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1.2017年地方政府新增债券需求项目情况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2017新增债券预算调整方案附表（人大常委会）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T68"/>
  <sheetViews>
    <sheetView showZeros="0" workbookViewId="0">
      <selection activeCell="C18" sqref="C18"/>
    </sheetView>
  </sheetViews>
  <sheetFormatPr defaultColWidth="10" defaultRowHeight="14.25"/>
  <cols>
    <col min="1" max="1" width="12" style="57" customWidth="1"/>
    <col min="2" max="16" width="8.75" style="57" customWidth="1"/>
    <col min="17" max="17" width="22.125" style="57" customWidth="1"/>
    <col min="18" max="228" width="10" style="57"/>
    <col min="229" max="16366" width="10" style="56"/>
  </cols>
  <sheetData>
    <row r="1" ht="21.95" customHeight="1" spans="1:16">
      <c r="A1" s="58" t="s">
        <v>0</v>
      </c>
      <c r="K1" s="69"/>
      <c r="L1" s="69"/>
      <c r="M1" s="69"/>
      <c r="N1" s="69"/>
      <c r="O1" s="69"/>
      <c r="P1" s="69"/>
    </row>
    <row r="2" s="56" customFormat="1" ht="29.25" customHeight="1" spans="1:228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</row>
    <row r="3" s="56" customFormat="1" ht="29.25" customHeight="1" spans="1:228">
      <c r="A3" s="60"/>
      <c r="B3" s="61"/>
      <c r="C3" s="61"/>
      <c r="D3" s="61"/>
      <c r="E3" s="61"/>
      <c r="F3" s="61"/>
      <c r="G3" s="61"/>
      <c r="H3" s="61"/>
      <c r="I3" s="61"/>
      <c r="J3" s="61"/>
      <c r="K3" s="70"/>
      <c r="L3" s="70"/>
      <c r="M3" s="70"/>
      <c r="N3" s="70"/>
      <c r="O3" s="70"/>
      <c r="P3" s="70"/>
      <c r="Q3" s="75" t="s">
        <v>2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</row>
    <row r="4" s="56" customFormat="1" ht="29.25" customHeight="1" spans="1:228">
      <c r="A4" s="62" t="s">
        <v>3</v>
      </c>
      <c r="B4" s="63" t="s">
        <v>4</v>
      </c>
      <c r="C4" s="63"/>
      <c r="D4" s="63"/>
      <c r="E4" s="63" t="s">
        <v>5</v>
      </c>
      <c r="F4" s="63"/>
      <c r="G4" s="63"/>
      <c r="H4" s="62" t="s">
        <v>6</v>
      </c>
      <c r="I4" s="62"/>
      <c r="J4" s="62"/>
      <c r="K4" s="62"/>
      <c r="L4" s="62"/>
      <c r="M4" s="62"/>
      <c r="N4" s="62"/>
      <c r="O4" s="62"/>
      <c r="P4" s="62"/>
      <c r="Q4" s="76" t="s">
        <v>7</v>
      </c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</row>
    <row r="5" s="56" customFormat="1" ht="26.25" customHeight="1" spans="1:228">
      <c r="A5" s="62"/>
      <c r="B5" s="63"/>
      <c r="C5" s="63"/>
      <c r="D5" s="63"/>
      <c r="E5" s="63"/>
      <c r="F5" s="63"/>
      <c r="G5" s="63"/>
      <c r="H5" s="64" t="s">
        <v>8</v>
      </c>
      <c r="I5" s="64"/>
      <c r="J5" s="64"/>
      <c r="K5" s="71" t="s">
        <v>9</v>
      </c>
      <c r="L5" s="71"/>
      <c r="M5" s="71"/>
      <c r="N5" s="71" t="s">
        <v>10</v>
      </c>
      <c r="O5" s="71"/>
      <c r="P5" s="71"/>
      <c r="Q5" s="7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</row>
    <row r="6" s="56" customFormat="1" ht="33" customHeight="1" spans="1:228">
      <c r="A6" s="62"/>
      <c r="B6" s="65" t="s">
        <v>11</v>
      </c>
      <c r="C6" s="65" t="s">
        <v>12</v>
      </c>
      <c r="D6" s="65" t="s">
        <v>13</v>
      </c>
      <c r="E6" s="65" t="s">
        <v>11</v>
      </c>
      <c r="F6" s="65" t="s">
        <v>12</v>
      </c>
      <c r="G6" s="65" t="s">
        <v>13</v>
      </c>
      <c r="H6" s="65" t="s">
        <v>11</v>
      </c>
      <c r="I6" s="65" t="s">
        <v>12</v>
      </c>
      <c r="J6" s="65" t="s">
        <v>13</v>
      </c>
      <c r="K6" s="65" t="s">
        <v>14</v>
      </c>
      <c r="L6" s="65" t="s">
        <v>15</v>
      </c>
      <c r="M6" s="65" t="s">
        <v>16</v>
      </c>
      <c r="N6" s="65" t="s">
        <v>14</v>
      </c>
      <c r="O6" s="65" t="s">
        <v>15</v>
      </c>
      <c r="P6" s="65" t="s">
        <v>16</v>
      </c>
      <c r="Q6" s="78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</row>
    <row r="7" s="56" customFormat="1" ht="33" customHeight="1" spans="1:228">
      <c r="A7" s="66" t="s">
        <v>17</v>
      </c>
      <c r="B7" s="67">
        <v>30.99</v>
      </c>
      <c r="C7" s="67">
        <v>8.89</v>
      </c>
      <c r="D7" s="67">
        <v>22.1</v>
      </c>
      <c r="E7" s="67">
        <f t="shared" ref="E7:J7" si="0">E8+E9</f>
        <v>293.22</v>
      </c>
      <c r="F7" s="67">
        <f t="shared" si="0"/>
        <v>139.2</v>
      </c>
      <c r="G7" s="67">
        <f t="shared" si="0"/>
        <v>154.02</v>
      </c>
      <c r="H7" s="67">
        <f t="shared" si="0"/>
        <v>32.77</v>
      </c>
      <c r="I7" s="67">
        <f t="shared" si="0"/>
        <v>6.2</v>
      </c>
      <c r="J7" s="67">
        <f t="shared" si="0"/>
        <v>26.57</v>
      </c>
      <c r="K7" s="72">
        <f t="shared" ref="K7:K15" si="1">SUM(L7:M7)</f>
        <v>11.13</v>
      </c>
      <c r="L7" s="72">
        <f>SUM(L8:L9)</f>
        <v>3.22</v>
      </c>
      <c r="M7" s="72">
        <f t="shared" ref="L7:P7" si="2">SUM(M8:M9)</f>
        <v>7.91</v>
      </c>
      <c r="N7" s="72">
        <f t="shared" ref="N7:N15" si="3">SUM(O7:P7)</f>
        <v>21.64</v>
      </c>
      <c r="O7" s="72">
        <f t="shared" si="2"/>
        <v>2.98</v>
      </c>
      <c r="P7" s="72">
        <f t="shared" si="2"/>
        <v>18.66</v>
      </c>
      <c r="Q7" s="79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</row>
    <row r="8" s="56" customFormat="1" ht="40" customHeight="1" spans="1:223">
      <c r="A8" s="66" t="s">
        <v>18</v>
      </c>
      <c r="B8" s="68">
        <v>10.68</v>
      </c>
      <c r="C8" s="68">
        <v>4.83</v>
      </c>
      <c r="D8" s="68">
        <v>5.85</v>
      </c>
      <c r="E8" s="68">
        <f>F8+G8</f>
        <v>125.46</v>
      </c>
      <c r="F8" s="68">
        <v>56.56</v>
      </c>
      <c r="G8" s="68">
        <v>68.9</v>
      </c>
      <c r="H8" s="68">
        <f t="shared" ref="H8:H15" si="4">I8+J8</f>
        <v>5.55</v>
      </c>
      <c r="I8" s="68">
        <f t="shared" ref="I8:I14" si="5">L8+O8</f>
        <v>3.1</v>
      </c>
      <c r="J8" s="68">
        <f t="shared" ref="J8:J15" si="6">M8+P8</f>
        <v>2.45</v>
      </c>
      <c r="K8" s="73">
        <f t="shared" si="1"/>
        <v>1.27</v>
      </c>
      <c r="L8" s="73">
        <v>1.27</v>
      </c>
      <c r="M8" s="73"/>
      <c r="N8" s="73">
        <f t="shared" si="3"/>
        <v>4.28</v>
      </c>
      <c r="O8" s="73">
        <f>1.68+0.15</f>
        <v>1.83</v>
      </c>
      <c r="P8" s="73">
        <v>2.45</v>
      </c>
      <c r="Q8" s="80" t="s">
        <v>19</v>
      </c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</row>
    <row r="9" s="56" customFormat="1" ht="33" customHeight="1" spans="1:223">
      <c r="A9" s="66" t="s">
        <v>20</v>
      </c>
      <c r="B9" s="67">
        <v>20.31</v>
      </c>
      <c r="C9" s="67">
        <v>4.06</v>
      </c>
      <c r="D9" s="67">
        <v>16.25</v>
      </c>
      <c r="E9" s="67">
        <f t="shared" ref="E9:J9" si="7">E10+E11+E12+E13+E14+E15</f>
        <v>167.76</v>
      </c>
      <c r="F9" s="67">
        <f t="shared" si="7"/>
        <v>82.64</v>
      </c>
      <c r="G9" s="67">
        <f t="shared" si="7"/>
        <v>85.12</v>
      </c>
      <c r="H9" s="67">
        <f t="shared" si="4"/>
        <v>27.22</v>
      </c>
      <c r="I9" s="67">
        <f t="shared" si="5"/>
        <v>3.1</v>
      </c>
      <c r="J9" s="67">
        <f t="shared" si="6"/>
        <v>24.12</v>
      </c>
      <c r="K9" s="72">
        <f>L9+M9</f>
        <v>9.86</v>
      </c>
      <c r="L9" s="72">
        <f>SUM(L10:L15)</f>
        <v>1.95</v>
      </c>
      <c r="M9" s="72">
        <f>SUM(M10:M15)</f>
        <v>7.91</v>
      </c>
      <c r="N9" s="72">
        <f>O9+P9</f>
        <v>17.36</v>
      </c>
      <c r="O9" s="72">
        <f>SUM(O10:O15)</f>
        <v>1.15</v>
      </c>
      <c r="P9" s="72">
        <f>SUM(P10:P15)</f>
        <v>16.21</v>
      </c>
      <c r="Q9" s="80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</row>
    <row r="10" s="56" customFormat="1" ht="33" customHeight="1" spans="1:223">
      <c r="A10" s="66" t="s">
        <v>21</v>
      </c>
      <c r="B10" s="68">
        <v>6.78</v>
      </c>
      <c r="C10" s="68">
        <v>1.4</v>
      </c>
      <c r="D10" s="68">
        <v>5.38</v>
      </c>
      <c r="E10" s="68">
        <f t="shared" ref="E10:E15" si="8">F10+G10</f>
        <v>44.74</v>
      </c>
      <c r="F10" s="68">
        <v>19.85</v>
      </c>
      <c r="G10" s="68">
        <v>24.89</v>
      </c>
      <c r="H10" s="68">
        <f t="shared" si="4"/>
        <v>8.23</v>
      </c>
      <c r="I10" s="68">
        <f t="shared" si="5"/>
        <v>1.45</v>
      </c>
      <c r="J10" s="68">
        <f t="shared" si="6"/>
        <v>6.78</v>
      </c>
      <c r="K10" s="73">
        <f t="shared" si="1"/>
        <v>5.66</v>
      </c>
      <c r="L10" s="73">
        <v>1.45</v>
      </c>
      <c r="M10" s="73">
        <v>4.21</v>
      </c>
      <c r="N10" s="73">
        <f t="shared" si="3"/>
        <v>2.57</v>
      </c>
      <c r="O10" s="73"/>
      <c r="P10" s="73">
        <f>0.95+0.58+0.1+0.48+0.38+0.06+0.02</f>
        <v>2.57</v>
      </c>
      <c r="Q10" s="80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</row>
    <row r="11" s="56" customFormat="1" ht="33" customHeight="1" spans="1:223">
      <c r="A11" s="66" t="s">
        <v>22</v>
      </c>
      <c r="B11" s="68">
        <v>3.8</v>
      </c>
      <c r="C11" s="68">
        <v>1.4</v>
      </c>
      <c r="D11" s="68">
        <v>2.4</v>
      </c>
      <c r="E11" s="68">
        <f t="shared" si="8"/>
        <v>41.99</v>
      </c>
      <c r="F11" s="68">
        <v>29.87</v>
      </c>
      <c r="G11" s="68">
        <v>12.12</v>
      </c>
      <c r="H11" s="68">
        <f t="shared" si="4"/>
        <v>3.5</v>
      </c>
      <c r="I11" s="68">
        <f t="shared" si="5"/>
        <v>1</v>
      </c>
      <c r="J11" s="68">
        <f t="shared" si="6"/>
        <v>2.5</v>
      </c>
      <c r="K11" s="73">
        <f t="shared" si="1"/>
        <v>1.2</v>
      </c>
      <c r="L11" s="73">
        <v>0.2</v>
      </c>
      <c r="M11" s="73">
        <v>1</v>
      </c>
      <c r="N11" s="73">
        <f t="shared" si="3"/>
        <v>2.3</v>
      </c>
      <c r="O11" s="74">
        <v>0.8</v>
      </c>
      <c r="P11" s="73">
        <v>1.5</v>
      </c>
      <c r="Q11" s="80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</row>
    <row r="12" s="56" customFormat="1" ht="33" customHeight="1" spans="1:223">
      <c r="A12" s="66" t="s">
        <v>23</v>
      </c>
      <c r="B12" s="68">
        <v>4.3</v>
      </c>
      <c r="C12" s="68">
        <v>0.7</v>
      </c>
      <c r="D12" s="68">
        <v>3.6</v>
      </c>
      <c r="E12" s="68">
        <f t="shared" si="8"/>
        <v>43.15</v>
      </c>
      <c r="F12" s="68">
        <v>23.2</v>
      </c>
      <c r="G12" s="68">
        <v>19.95</v>
      </c>
      <c r="H12" s="68">
        <f t="shared" si="4"/>
        <v>2.5</v>
      </c>
      <c r="I12" s="68">
        <f t="shared" si="5"/>
        <v>0.25</v>
      </c>
      <c r="J12" s="68">
        <f t="shared" si="6"/>
        <v>2.25</v>
      </c>
      <c r="K12" s="73">
        <f t="shared" si="1"/>
        <v>1.3</v>
      </c>
      <c r="L12" s="73">
        <v>0.1</v>
      </c>
      <c r="M12" s="73">
        <v>1.2</v>
      </c>
      <c r="N12" s="73">
        <f t="shared" si="3"/>
        <v>1.2</v>
      </c>
      <c r="O12" s="74">
        <v>0.15</v>
      </c>
      <c r="P12" s="73">
        <v>1.05</v>
      </c>
      <c r="Q12" s="80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</row>
    <row r="13" s="56" customFormat="1" ht="33" customHeight="1" spans="1:223">
      <c r="A13" s="66" t="s">
        <v>24</v>
      </c>
      <c r="B13" s="68">
        <v>1.08</v>
      </c>
      <c r="C13" s="68">
        <v>0.28</v>
      </c>
      <c r="D13" s="68">
        <v>0.8</v>
      </c>
      <c r="E13" s="68">
        <f t="shared" si="8"/>
        <v>10.9</v>
      </c>
      <c r="F13" s="68">
        <v>3.71</v>
      </c>
      <c r="G13" s="68">
        <v>7.19</v>
      </c>
      <c r="H13" s="68">
        <f t="shared" si="4"/>
        <v>3.92</v>
      </c>
      <c r="I13" s="68">
        <f t="shared" si="5"/>
        <v>0.2</v>
      </c>
      <c r="J13" s="68">
        <f t="shared" si="6"/>
        <v>3.72</v>
      </c>
      <c r="K13" s="73">
        <f t="shared" si="1"/>
        <v>0.1</v>
      </c>
      <c r="L13" s="73">
        <v>0.1</v>
      </c>
      <c r="M13" s="73"/>
      <c r="N13" s="73">
        <f t="shared" si="3"/>
        <v>3.82</v>
      </c>
      <c r="O13" s="74">
        <v>0.1</v>
      </c>
      <c r="P13" s="73">
        <v>3.72</v>
      </c>
      <c r="Q13" s="80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</row>
    <row r="14" s="56" customFormat="1" ht="33" customHeight="1" spans="1:223">
      <c r="A14" s="66" t="s">
        <v>25</v>
      </c>
      <c r="B14" s="68">
        <v>0.69</v>
      </c>
      <c r="C14" s="68">
        <v>0.28</v>
      </c>
      <c r="D14" s="68">
        <v>0.41</v>
      </c>
      <c r="E14" s="68">
        <f t="shared" si="8"/>
        <v>4.11</v>
      </c>
      <c r="F14" s="68">
        <v>3.58</v>
      </c>
      <c r="G14" s="68">
        <v>0.53</v>
      </c>
      <c r="H14" s="68">
        <f t="shared" si="4"/>
        <v>0.32</v>
      </c>
      <c r="I14" s="68">
        <f t="shared" si="5"/>
        <v>0.2</v>
      </c>
      <c r="J14" s="68">
        <f t="shared" si="6"/>
        <v>0.12</v>
      </c>
      <c r="K14" s="73">
        <f t="shared" si="1"/>
        <v>0.1</v>
      </c>
      <c r="L14" s="73">
        <v>0.1</v>
      </c>
      <c r="M14" s="73"/>
      <c r="N14" s="73">
        <f t="shared" si="3"/>
        <v>0.22</v>
      </c>
      <c r="O14" s="74">
        <v>0.1</v>
      </c>
      <c r="P14" s="73">
        <f>0.14-0.02</f>
        <v>0.12</v>
      </c>
      <c r="Q14" s="80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</row>
    <row r="15" s="56" customFormat="1" ht="35.1" customHeight="1" spans="1:223">
      <c r="A15" s="66" t="s">
        <v>26</v>
      </c>
      <c r="B15" s="68">
        <v>3.66</v>
      </c>
      <c r="C15" s="68">
        <v>0</v>
      </c>
      <c r="D15" s="68">
        <v>3.66</v>
      </c>
      <c r="E15" s="68">
        <f t="shared" si="8"/>
        <v>22.87</v>
      </c>
      <c r="F15" s="68">
        <v>2.43</v>
      </c>
      <c r="G15" s="68">
        <v>20.44</v>
      </c>
      <c r="H15" s="68">
        <f t="shared" si="4"/>
        <v>8.75</v>
      </c>
      <c r="I15" s="68">
        <v>0</v>
      </c>
      <c r="J15" s="68">
        <f t="shared" si="6"/>
        <v>8.75</v>
      </c>
      <c r="K15" s="73">
        <f t="shared" si="1"/>
        <v>1.5</v>
      </c>
      <c r="L15" s="73"/>
      <c r="M15" s="73">
        <v>1.5</v>
      </c>
      <c r="N15" s="73">
        <f t="shared" si="3"/>
        <v>7.25</v>
      </c>
      <c r="O15" s="73"/>
      <c r="P15" s="73">
        <f>5+2.25</f>
        <v>7.25</v>
      </c>
      <c r="Q15" s="80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</row>
    <row r="16" s="56" customFormat="1" spans="1:22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</row>
    <row r="17" s="56" customFormat="1" spans="1:228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</row>
    <row r="18" s="56" customFormat="1" spans="1:228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</row>
    <row r="19" s="56" customFormat="1" spans="1:228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</row>
    <row r="20" s="56" customFormat="1" spans="1:228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</row>
    <row r="21" s="56" customFormat="1" spans="1:228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</row>
    <row r="22" s="56" customFormat="1" spans="1:228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</row>
    <row r="23" s="56" customFormat="1" spans="1:228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</row>
    <row r="24" s="56" customFormat="1" spans="1:228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</row>
    <row r="25" s="56" customFormat="1" spans="1:228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</row>
    <row r="26" s="56" customFormat="1" spans="1:228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</row>
    <row r="27" s="56" customFormat="1" spans="1:228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</row>
    <row r="28" s="56" customFormat="1" spans="1:228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</row>
    <row r="29" s="56" customFormat="1" spans="1:228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</row>
    <row r="30" s="56" customFormat="1" spans="1:228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</row>
    <row r="31" s="56" customFormat="1" spans="1:228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</row>
    <row r="32" s="56" customFormat="1" spans="1:228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</row>
    <row r="33" s="56" customFormat="1" spans="1:228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</row>
    <row r="34" s="56" customFormat="1" spans="1:228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</row>
    <row r="35" s="56" customFormat="1" spans="1:228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</row>
    <row r="36" s="56" customFormat="1" spans="1:228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</row>
    <row r="37" s="56" customFormat="1" spans="1:228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</row>
    <row r="38" s="56" customFormat="1" spans="1:228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</row>
    <row r="39" s="56" customFormat="1" spans="1:228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</row>
    <row r="40" s="56" customFormat="1" spans="1:228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</row>
    <row r="41" s="56" customFormat="1" spans="1:228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</row>
    <row r="42" s="56" customFormat="1" spans="1:228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</row>
    <row r="43" s="56" customFormat="1" spans="1:228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</row>
    <row r="44" s="56" customFormat="1" spans="1:228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</row>
    <row r="45" s="56" customFormat="1" spans="1:228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</row>
    <row r="46" s="56" customFormat="1" spans="1:228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</row>
    <row r="47" s="56" customFormat="1" spans="1:228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</row>
    <row r="48" s="56" customFormat="1" spans="1:228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</row>
    <row r="49" s="56" customFormat="1" spans="1:228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</row>
    <row r="50" s="56" customFormat="1" spans="1:228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</row>
    <row r="51" s="56" customFormat="1" spans="1:228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</row>
    <row r="52" s="56" customFormat="1" spans="1:228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</row>
    <row r="53" s="56" customFormat="1" spans="1:228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</row>
    <row r="54" s="56" customFormat="1" spans="1:228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</row>
    <row r="55" s="56" customFormat="1" spans="1:228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</row>
    <row r="56" s="56" customFormat="1" spans="1:228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</row>
    <row r="57" s="56" customFormat="1" spans="1:228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</row>
    <row r="58" s="56" customFormat="1" spans="1:228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</row>
    <row r="59" s="56" customFormat="1" spans="1:228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</row>
    <row r="60" s="56" customFormat="1" spans="1:228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</row>
    <row r="61" s="56" customFormat="1" spans="1:228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</row>
    <row r="62" s="56" customFormat="1" spans="1:228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</row>
    <row r="63" s="56" customFormat="1" spans="1:228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</row>
    <row r="64" s="56" customFormat="1" spans="1:228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</row>
    <row r="65" s="56" customFormat="1" spans="1:228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</row>
    <row r="66" s="56" customFormat="1" spans="1:228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</row>
    <row r="67" s="56" customFormat="1" spans="1:228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</row>
    <row r="68" s="56" customFormat="1" spans="1:227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</row>
  </sheetData>
  <mergeCells count="8">
    <mergeCell ref="A2:Q2"/>
    <mergeCell ref="H4:P4"/>
    <mergeCell ref="K5:M5"/>
    <mergeCell ref="N5:P5"/>
    <mergeCell ref="A4:A6"/>
    <mergeCell ref="Q4:Q5"/>
    <mergeCell ref="B4:D5"/>
    <mergeCell ref="E4:G5"/>
  </mergeCells>
  <printOptions horizontalCentered="1"/>
  <pageMargins left="0.751388888888889" right="0.751388888888889" top="1" bottom="1" header="0.5" footer="0.5"/>
  <pageSetup paperSize="9" scale="80" firstPageNumber="9" fitToHeight="0" orientation="landscape" useFirstPageNumber="1" horizontalDpi="600"/>
  <headerFooter>
    <oddFooter>&amp;C11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Zeros="0" tabSelected="1" zoomScale="115" zoomScaleNormal="115" workbookViewId="0">
      <selection activeCell="K14" sqref="K14"/>
    </sheetView>
  </sheetViews>
  <sheetFormatPr defaultColWidth="20.875" defaultRowHeight="35.25" customHeight="1" outlineLevelCol="7"/>
  <cols>
    <col min="1" max="1" width="28.375" style="38" customWidth="1"/>
    <col min="2" max="2" width="12.125" style="38" customWidth="1"/>
    <col min="3" max="3" width="10.75" style="38" customWidth="1"/>
    <col min="4" max="4" width="13.75" style="38" customWidth="1"/>
    <col min="5" max="5" width="28.375" style="38" customWidth="1"/>
    <col min="6" max="6" width="12.75" style="38" customWidth="1"/>
    <col min="7" max="7" width="11.625" style="38" customWidth="1"/>
    <col min="8" max="8" width="14.25" style="38" customWidth="1"/>
    <col min="9" max="16384" width="20.875" style="38"/>
  </cols>
  <sheetData>
    <row r="1" customHeight="1" spans="1:1">
      <c r="A1" s="38" t="s">
        <v>27</v>
      </c>
    </row>
    <row r="2" ht="21" customHeight="1" spans="1:8">
      <c r="A2" s="53" t="s">
        <v>28</v>
      </c>
      <c r="B2" s="42"/>
      <c r="C2" s="42"/>
      <c r="D2" s="42"/>
      <c r="E2" s="42"/>
      <c r="F2" s="42"/>
      <c r="G2" s="42"/>
      <c r="H2" s="42"/>
    </row>
    <row r="3" ht="15" customHeight="1" spans="8:8">
      <c r="H3" s="38" t="s">
        <v>29</v>
      </c>
    </row>
    <row r="4" ht="26.25" customHeight="1" spans="1:8">
      <c r="A4" s="44" t="s">
        <v>30</v>
      </c>
      <c r="B4" s="45"/>
      <c r="C4" s="45"/>
      <c r="D4" s="46"/>
      <c r="E4" s="44" t="s">
        <v>31</v>
      </c>
      <c r="F4" s="45"/>
      <c r="G4" s="45"/>
      <c r="H4" s="46"/>
    </row>
    <row r="5" ht="29.25" customHeight="1" spans="1:8">
      <c r="A5" s="47" t="s">
        <v>32</v>
      </c>
      <c r="B5" s="47" t="s">
        <v>33</v>
      </c>
      <c r="C5" s="47" t="s">
        <v>34</v>
      </c>
      <c r="D5" s="47" t="s">
        <v>35</v>
      </c>
      <c r="E5" s="47" t="s">
        <v>36</v>
      </c>
      <c r="F5" s="47" t="s">
        <v>37</v>
      </c>
      <c r="G5" s="47" t="s">
        <v>34</v>
      </c>
      <c r="H5" s="47" t="s">
        <v>38</v>
      </c>
    </row>
    <row r="6" ht="19.5" customHeight="1" spans="1:8">
      <c r="A6" s="48" t="s">
        <v>39</v>
      </c>
      <c r="B6" s="49">
        <v>289225</v>
      </c>
      <c r="C6" s="49"/>
      <c r="D6" s="49">
        <v>289225</v>
      </c>
      <c r="E6" s="48" t="s">
        <v>40</v>
      </c>
      <c r="F6" s="49">
        <v>455079</v>
      </c>
      <c r="G6" s="49">
        <f>SUM(G7:G15)</f>
        <v>18300</v>
      </c>
      <c r="H6" s="49">
        <f>F6+G6</f>
        <v>473379</v>
      </c>
    </row>
    <row r="7" ht="19.5" customHeight="1" spans="1:8">
      <c r="A7" s="48"/>
      <c r="B7" s="49"/>
      <c r="C7" s="49"/>
      <c r="D7" s="49"/>
      <c r="E7" s="48" t="s">
        <v>41</v>
      </c>
      <c r="F7" s="49">
        <v>68022</v>
      </c>
      <c r="G7" s="49">
        <v>2500</v>
      </c>
      <c r="H7" s="49">
        <f>F7+G7</f>
        <v>70522</v>
      </c>
    </row>
    <row r="8" ht="19.5" customHeight="1" spans="1:8">
      <c r="A8" s="48"/>
      <c r="B8" s="49"/>
      <c r="C8" s="49"/>
      <c r="D8" s="49"/>
      <c r="E8" s="48" t="s">
        <v>42</v>
      </c>
      <c r="F8" s="49">
        <v>1267</v>
      </c>
      <c r="G8" s="49">
        <v>500</v>
      </c>
      <c r="H8" s="49">
        <f t="shared" ref="H8:H14" si="0">F8+G8</f>
        <v>1767</v>
      </c>
    </row>
    <row r="9" ht="17.25" customHeight="1" spans="1:8">
      <c r="A9" s="48"/>
      <c r="B9" s="49"/>
      <c r="C9" s="49"/>
      <c r="D9" s="49"/>
      <c r="E9" s="54" t="s">
        <v>43</v>
      </c>
      <c r="F9" s="49">
        <v>46282</v>
      </c>
      <c r="G9" s="49">
        <f>1200+343</f>
        <v>1543</v>
      </c>
      <c r="H9" s="49">
        <f t="shared" si="0"/>
        <v>47825</v>
      </c>
    </row>
    <row r="10" ht="17.25" customHeight="1" spans="1:8">
      <c r="A10" s="48"/>
      <c r="B10" s="49"/>
      <c r="C10" s="49"/>
      <c r="D10" s="49"/>
      <c r="E10" s="54" t="s">
        <v>44</v>
      </c>
      <c r="F10" s="49">
        <v>39157</v>
      </c>
      <c r="G10" s="49">
        <v>1000</v>
      </c>
      <c r="H10" s="49">
        <f t="shared" si="0"/>
        <v>40157</v>
      </c>
    </row>
    <row r="11" ht="17.25" customHeight="1" spans="1:8">
      <c r="A11" s="48"/>
      <c r="B11" s="49"/>
      <c r="C11" s="49"/>
      <c r="D11" s="49"/>
      <c r="E11" s="54" t="s">
        <v>45</v>
      </c>
      <c r="F11" s="49">
        <v>11762</v>
      </c>
      <c r="G11" s="49">
        <v>7712</v>
      </c>
      <c r="H11" s="49">
        <f t="shared" si="0"/>
        <v>19474</v>
      </c>
    </row>
    <row r="12" ht="17.25" customHeight="1" spans="1:8">
      <c r="A12" s="48"/>
      <c r="B12" s="49"/>
      <c r="C12" s="49"/>
      <c r="D12" s="49"/>
      <c r="E12" s="54" t="s">
        <v>46</v>
      </c>
      <c r="F12" s="49">
        <v>34322</v>
      </c>
      <c r="G12" s="49">
        <v>45</v>
      </c>
      <c r="H12" s="49">
        <f t="shared" si="0"/>
        <v>34367</v>
      </c>
    </row>
    <row r="13" ht="17.25" customHeight="1" spans="1:8">
      <c r="A13" s="48"/>
      <c r="B13" s="49"/>
      <c r="C13" s="49"/>
      <c r="D13" s="49"/>
      <c r="E13" s="54" t="s">
        <v>47</v>
      </c>
      <c r="F13" s="49">
        <v>8077</v>
      </c>
      <c r="G13" s="49">
        <v>4000</v>
      </c>
      <c r="H13" s="49">
        <f t="shared" si="0"/>
        <v>12077</v>
      </c>
    </row>
    <row r="14" ht="17.25" customHeight="1" spans="1:8">
      <c r="A14" s="48"/>
      <c r="B14" s="49"/>
      <c r="C14" s="49"/>
      <c r="D14" s="49">
        <f t="shared" ref="D14:D21" si="1">B14+C14</f>
        <v>0</v>
      </c>
      <c r="E14" s="55" t="s">
        <v>48</v>
      </c>
      <c r="F14" s="49">
        <v>6652</v>
      </c>
      <c r="G14" s="49">
        <v>1000</v>
      </c>
      <c r="H14" s="49">
        <f t="shared" si="0"/>
        <v>7652</v>
      </c>
    </row>
    <row r="15" ht="17.25" customHeight="1" spans="1:8">
      <c r="A15" s="48"/>
      <c r="B15" s="49"/>
      <c r="C15" s="49"/>
      <c r="D15" s="49">
        <f t="shared" si="1"/>
        <v>0</v>
      </c>
      <c r="E15" s="48" t="s">
        <v>49</v>
      </c>
      <c r="F15" s="49">
        <f>F6-SUM(F7:F14)</f>
        <v>239538</v>
      </c>
      <c r="G15" s="49"/>
      <c r="H15" s="49">
        <f>H6-SUM(H7:H14)</f>
        <v>239538</v>
      </c>
    </row>
    <row r="16" ht="17.25" customHeight="1" spans="1:8">
      <c r="A16" s="48" t="s">
        <v>50</v>
      </c>
      <c r="B16" s="49">
        <v>119728</v>
      </c>
      <c r="C16" s="49"/>
      <c r="D16" s="49">
        <f t="shared" si="1"/>
        <v>119728</v>
      </c>
      <c r="E16" s="48" t="s">
        <v>51</v>
      </c>
      <c r="F16" s="49"/>
      <c r="G16" s="49"/>
      <c r="H16" s="49">
        <f>F16+G16</f>
        <v>0</v>
      </c>
    </row>
    <row r="17" ht="17.25" customHeight="1" spans="1:8">
      <c r="A17" s="48" t="s">
        <v>52</v>
      </c>
      <c r="B17" s="49"/>
      <c r="C17" s="49"/>
      <c r="D17" s="49">
        <f t="shared" si="1"/>
        <v>0</v>
      </c>
      <c r="E17" s="55" t="s">
        <v>53</v>
      </c>
      <c r="F17" s="49">
        <v>9136</v>
      </c>
      <c r="G17" s="49"/>
      <c r="H17" s="49">
        <f>F17+G17</f>
        <v>9136</v>
      </c>
    </row>
    <row r="18" ht="17.25" customHeight="1" spans="1:8">
      <c r="A18" s="48" t="s">
        <v>54</v>
      </c>
      <c r="B18" s="49">
        <v>39827</v>
      </c>
      <c r="C18" s="49"/>
      <c r="D18" s="49">
        <f t="shared" si="1"/>
        <v>39827</v>
      </c>
      <c r="E18" s="48"/>
      <c r="F18" s="49"/>
      <c r="G18" s="49"/>
      <c r="H18" s="49"/>
    </row>
    <row r="19" ht="17.25" customHeight="1" spans="1:8">
      <c r="A19" s="48" t="s">
        <v>55</v>
      </c>
      <c r="B19" s="49">
        <v>12700</v>
      </c>
      <c r="C19" s="49">
        <f>29457+343</f>
        <v>29800</v>
      </c>
      <c r="D19" s="49">
        <f t="shared" si="1"/>
        <v>42500</v>
      </c>
      <c r="E19" s="55" t="s">
        <v>56</v>
      </c>
      <c r="F19" s="49"/>
      <c r="G19" s="49">
        <v>11500</v>
      </c>
      <c r="H19" s="49">
        <f>F19+G19</f>
        <v>11500</v>
      </c>
    </row>
    <row r="20" ht="17.25" customHeight="1" spans="1:8">
      <c r="A20" s="48" t="s">
        <v>57</v>
      </c>
      <c r="B20" s="49">
        <v>3030</v>
      </c>
      <c r="C20" s="49"/>
      <c r="D20" s="49">
        <f t="shared" si="1"/>
        <v>3030</v>
      </c>
      <c r="E20" s="48" t="s">
        <v>58</v>
      </c>
      <c r="F20" s="49">
        <v>295</v>
      </c>
      <c r="G20" s="49"/>
      <c r="H20" s="49">
        <f>F20+G20</f>
        <v>295</v>
      </c>
    </row>
    <row r="21" s="39" customFormat="1" ht="24" customHeight="1" spans="1:8">
      <c r="A21" s="50" t="s">
        <v>59</v>
      </c>
      <c r="B21" s="49">
        <f>+B6+B16+B17+B18+B19+B20</f>
        <v>464510</v>
      </c>
      <c r="C21" s="49">
        <f>+C6+C16+C17+C18+C19</f>
        <v>29800</v>
      </c>
      <c r="D21" s="49">
        <f t="shared" si="1"/>
        <v>494310</v>
      </c>
      <c r="E21" s="50" t="s">
        <v>60</v>
      </c>
      <c r="F21" s="49">
        <f>+F6+F16+F17+F19+F20</f>
        <v>464510</v>
      </c>
      <c r="G21" s="49">
        <f>+G6+G16+G17+G19+G20</f>
        <v>29800</v>
      </c>
      <c r="H21" s="49">
        <f>+H6+H16+H17+H19+H20</f>
        <v>494310</v>
      </c>
    </row>
  </sheetData>
  <printOptions horizontalCentered="1"/>
  <pageMargins left="0.751388888888889" right="0.751388888888889" top="1" bottom="1" header="0.5" footer="0.5"/>
  <pageSetup paperSize="9" firstPageNumber="10" orientation="landscape" useFirstPageNumber="1" horizontalDpi="600"/>
  <headerFooter>
    <oddFooter>&amp;C12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Zeros="0" zoomScale="115" zoomScaleNormal="115" workbookViewId="0">
      <selection activeCell="F7" sqref="F7:G7"/>
    </sheetView>
  </sheetViews>
  <sheetFormatPr defaultColWidth="20.875" defaultRowHeight="35.25" customHeight="1" outlineLevelCol="7"/>
  <cols>
    <col min="1" max="1" width="31.125" style="40" customWidth="1"/>
    <col min="2" max="4" width="12.375" style="38" customWidth="1"/>
    <col min="5" max="5" width="25.125" style="38" customWidth="1"/>
    <col min="6" max="6" width="12.375" style="38" customWidth="1"/>
    <col min="7" max="8" width="12.375" style="40" customWidth="1"/>
    <col min="9" max="16384" width="20.875" style="40"/>
  </cols>
  <sheetData>
    <row r="1" customHeight="1" spans="1:1">
      <c r="A1" s="40" t="s">
        <v>61</v>
      </c>
    </row>
    <row r="2" ht="23.25" customHeight="1" spans="1:8">
      <c r="A2" s="41" t="s">
        <v>62</v>
      </c>
      <c r="B2" s="42"/>
      <c r="C2" s="42"/>
      <c r="D2" s="42"/>
      <c r="E2" s="42"/>
      <c r="F2" s="42"/>
      <c r="G2" s="43"/>
      <c r="H2" s="43"/>
    </row>
    <row r="3" ht="21.75" customHeight="1" spans="8:8">
      <c r="H3" s="40" t="s">
        <v>29</v>
      </c>
    </row>
    <row r="4" s="38" customFormat="1" ht="26.25" customHeight="1" spans="1:8">
      <c r="A4" s="44" t="s">
        <v>30</v>
      </c>
      <c r="B4" s="45"/>
      <c r="C4" s="45"/>
      <c r="D4" s="46"/>
      <c r="E4" s="44" t="s">
        <v>31</v>
      </c>
      <c r="F4" s="45"/>
      <c r="G4" s="45"/>
      <c r="H4" s="46"/>
    </row>
    <row r="5" s="38" customFormat="1" ht="48" customHeight="1" spans="1:8">
      <c r="A5" s="47" t="s">
        <v>32</v>
      </c>
      <c r="B5" s="47" t="s">
        <v>63</v>
      </c>
      <c r="C5" s="47" t="s">
        <v>34</v>
      </c>
      <c r="D5" s="47" t="s">
        <v>64</v>
      </c>
      <c r="E5" s="47" t="s">
        <v>36</v>
      </c>
      <c r="F5" s="47" t="s">
        <v>65</v>
      </c>
      <c r="G5" s="47" t="s">
        <v>34</v>
      </c>
      <c r="H5" s="47" t="s">
        <v>66</v>
      </c>
    </row>
    <row r="6" s="38" customFormat="1" ht="19.5" customHeight="1" spans="1:8">
      <c r="A6" s="48" t="s">
        <v>67</v>
      </c>
      <c r="B6" s="49">
        <v>173500</v>
      </c>
      <c r="C6" s="49"/>
      <c r="D6" s="49">
        <f t="shared" ref="D6:D14" si="0">B6+C6</f>
        <v>173500</v>
      </c>
      <c r="E6" s="48" t="s">
        <v>68</v>
      </c>
      <c r="F6" s="49">
        <v>162418</v>
      </c>
      <c r="G6" s="49">
        <f>SUM(G7:G8)</f>
        <v>24500</v>
      </c>
      <c r="H6" s="49">
        <f>F6+G6</f>
        <v>186918</v>
      </c>
    </row>
    <row r="7" s="38" customFormat="1" ht="19.5" customHeight="1" spans="1:8">
      <c r="A7" s="48"/>
      <c r="B7" s="49"/>
      <c r="C7" s="49"/>
      <c r="D7" s="49">
        <f t="shared" si="0"/>
        <v>0</v>
      </c>
      <c r="E7" s="48" t="s">
        <v>69</v>
      </c>
      <c r="F7" s="49">
        <v>10388</v>
      </c>
      <c r="G7" s="49">
        <v>24500</v>
      </c>
      <c r="H7" s="49">
        <f>F7+G7</f>
        <v>34888</v>
      </c>
    </row>
    <row r="8" s="38" customFormat="1" ht="19.5" customHeight="1" spans="1:8">
      <c r="A8" s="48"/>
      <c r="B8" s="49"/>
      <c r="C8" s="49"/>
      <c r="D8" s="49">
        <f t="shared" si="0"/>
        <v>0</v>
      </c>
      <c r="E8" s="48" t="s">
        <v>70</v>
      </c>
      <c r="F8" s="49">
        <f>F6-F7</f>
        <v>152030</v>
      </c>
      <c r="G8" s="49"/>
      <c r="H8" s="49">
        <f>F8+G8</f>
        <v>152030</v>
      </c>
    </row>
    <row r="9" s="38" customFormat="1" ht="19.5" customHeight="1" spans="1:8">
      <c r="A9" s="48"/>
      <c r="B9" s="49"/>
      <c r="C9" s="49"/>
      <c r="D9" s="49">
        <f t="shared" si="0"/>
        <v>0</v>
      </c>
      <c r="E9" s="48"/>
      <c r="F9" s="49"/>
      <c r="G9" s="49"/>
      <c r="H9" s="49"/>
    </row>
    <row r="10" s="38" customFormat="1" ht="19.5" customHeight="1" spans="1:8">
      <c r="A10" s="48" t="s">
        <v>50</v>
      </c>
      <c r="B10" s="49">
        <v>2438</v>
      </c>
      <c r="C10" s="49"/>
      <c r="D10" s="49">
        <f t="shared" si="0"/>
        <v>2438</v>
      </c>
      <c r="E10" s="48" t="s">
        <v>51</v>
      </c>
      <c r="F10" s="49"/>
      <c r="G10" s="49">
        <f>SUM(G11:G12)</f>
        <v>162100</v>
      </c>
      <c r="H10" s="49">
        <f>F10+G10</f>
        <v>162100</v>
      </c>
    </row>
    <row r="11" s="38" customFormat="1" ht="19.5" customHeight="1" spans="1:8">
      <c r="A11" s="48" t="s">
        <v>71</v>
      </c>
      <c r="B11" s="49">
        <v>8180</v>
      </c>
      <c r="C11" s="49"/>
      <c r="D11" s="49">
        <f t="shared" si="0"/>
        <v>8180</v>
      </c>
      <c r="E11" s="48" t="s">
        <v>72</v>
      </c>
      <c r="F11" s="49"/>
      <c r="G11" s="49">
        <v>162100</v>
      </c>
      <c r="H11" s="49">
        <f>F11+G11</f>
        <v>162100</v>
      </c>
    </row>
    <row r="12" s="38" customFormat="1" ht="19.5" customHeight="1" spans="1:8">
      <c r="A12" s="48" t="s">
        <v>73</v>
      </c>
      <c r="B12" s="49"/>
      <c r="C12" s="49">
        <v>186600</v>
      </c>
      <c r="D12" s="49">
        <f t="shared" si="0"/>
        <v>186600</v>
      </c>
      <c r="E12" s="48" t="s">
        <v>74</v>
      </c>
      <c r="F12" s="49"/>
      <c r="G12" s="49"/>
      <c r="H12" s="49"/>
    </row>
    <row r="13" s="38" customFormat="1" ht="19.5" customHeight="1" spans="1:8">
      <c r="A13" s="48"/>
      <c r="B13" s="49"/>
      <c r="C13" s="49"/>
      <c r="D13" s="49">
        <f t="shared" si="0"/>
        <v>0</v>
      </c>
      <c r="E13" s="48" t="s">
        <v>75</v>
      </c>
      <c r="F13" s="49">
        <v>21700</v>
      </c>
      <c r="G13" s="49"/>
      <c r="H13" s="49">
        <v>21700</v>
      </c>
    </row>
    <row r="14" s="39" customFormat="1" ht="24" customHeight="1" spans="1:8">
      <c r="A14" s="50" t="s">
        <v>76</v>
      </c>
      <c r="B14" s="51">
        <f>B6+B10+B11+B12</f>
        <v>184118</v>
      </c>
      <c r="C14" s="49">
        <f>C6+C10+C11+C12</f>
        <v>186600</v>
      </c>
      <c r="D14" s="49">
        <f t="shared" si="0"/>
        <v>370718</v>
      </c>
      <c r="E14" s="52" t="s">
        <v>77</v>
      </c>
      <c r="F14" s="49">
        <f>F6+F10+F13</f>
        <v>184118</v>
      </c>
      <c r="G14" s="49">
        <f>G13+G10+G6</f>
        <v>186600</v>
      </c>
      <c r="H14" s="49">
        <f>F14+G14</f>
        <v>370718</v>
      </c>
    </row>
  </sheetData>
  <printOptions horizontalCentered="1"/>
  <pageMargins left="0.751388888888889" right="0.751388888888889" top="1" bottom="1" header="0.5" footer="0.5"/>
  <pageSetup paperSize="9" firstPageNumber="11" orientation="landscape" useFirstPageNumber="1" horizontalDpi="600"/>
  <headerFooter>
    <oddFooter>&amp;C13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50"/>
  <sheetViews>
    <sheetView showZeros="0" view="pageBreakPreview" zoomScaleNormal="100" zoomScaleSheetLayoutView="100" topLeftCell="A43" workbookViewId="0">
      <selection activeCell="F6" sqref="F6"/>
    </sheetView>
  </sheetViews>
  <sheetFormatPr defaultColWidth="12.625" defaultRowHeight="42" customHeight="1"/>
  <cols>
    <col min="1" max="1" width="11.125" style="1" customWidth="1"/>
    <col min="2" max="2" width="21.625" style="2" customWidth="1"/>
    <col min="3" max="3" width="21.75" style="4" customWidth="1"/>
    <col min="4" max="4" width="22.5" style="4" customWidth="1"/>
    <col min="5" max="5" width="21.625" style="4" customWidth="1"/>
    <col min="6" max="8" width="12.5" style="1" customWidth="1"/>
    <col min="9" max="9" width="18.125" style="5" customWidth="1"/>
  </cols>
  <sheetData>
    <row r="1" customHeight="1" spans="1:1">
      <c r="A1" s="1" t="s">
        <v>78</v>
      </c>
    </row>
    <row r="2" s="1" customFormat="1" ht="39" customHeight="1" spans="1:9">
      <c r="A2" s="6" t="s">
        <v>79</v>
      </c>
      <c r="B2" s="6"/>
      <c r="C2" s="6"/>
      <c r="D2" s="6"/>
      <c r="E2" s="6"/>
      <c r="F2" s="6"/>
      <c r="G2" s="6"/>
      <c r="H2" s="6"/>
      <c r="I2" s="6"/>
    </row>
    <row r="3" s="1" customFormat="1" ht="27.95" customHeight="1" spans="1:9">
      <c r="A3" s="7"/>
      <c r="B3" s="8"/>
      <c r="C3" s="9"/>
      <c r="D3" s="9"/>
      <c r="E3" s="9"/>
      <c r="F3" s="7"/>
      <c r="G3" s="7"/>
      <c r="H3" s="7"/>
      <c r="I3" s="31" t="s">
        <v>29</v>
      </c>
    </row>
    <row r="4" s="2" customFormat="1" ht="21.95" customHeight="1" spans="1:9">
      <c r="A4" s="10" t="s">
        <v>80</v>
      </c>
      <c r="B4" s="10" t="s">
        <v>81</v>
      </c>
      <c r="C4" s="10" t="s">
        <v>82</v>
      </c>
      <c r="D4" s="10" t="s">
        <v>83</v>
      </c>
      <c r="E4" s="11" t="s">
        <v>84</v>
      </c>
      <c r="F4" s="12" t="s">
        <v>85</v>
      </c>
      <c r="G4" s="12"/>
      <c r="H4" s="12"/>
      <c r="I4" s="32" t="s">
        <v>86</v>
      </c>
    </row>
    <row r="5" s="2" customFormat="1" ht="21.95" customHeight="1" spans="1:9">
      <c r="A5" s="10"/>
      <c r="B5" s="10"/>
      <c r="C5" s="10"/>
      <c r="D5" s="10"/>
      <c r="E5" s="13"/>
      <c r="F5" s="10" t="s">
        <v>14</v>
      </c>
      <c r="G5" s="10" t="s">
        <v>15</v>
      </c>
      <c r="H5" s="10" t="s">
        <v>16</v>
      </c>
      <c r="I5" s="32"/>
    </row>
    <row r="6" s="3" customFormat="1" ht="30" customHeight="1" spans="1:9">
      <c r="A6" s="14" t="s">
        <v>17</v>
      </c>
      <c r="B6" s="15"/>
      <c r="C6" s="15"/>
      <c r="D6" s="15"/>
      <c r="E6" s="15"/>
      <c r="F6" s="16">
        <f>G6+H6</f>
        <v>216400</v>
      </c>
      <c r="G6" s="16">
        <f t="shared" ref="G6:H6" si="0">G7+G45</f>
        <v>29800</v>
      </c>
      <c r="H6" s="16">
        <f t="shared" si="0"/>
        <v>186600</v>
      </c>
      <c r="I6" s="33"/>
    </row>
    <row r="7" s="3" customFormat="1" ht="30" customHeight="1" spans="1:9">
      <c r="A7" s="14" t="s">
        <v>87</v>
      </c>
      <c r="B7" s="15"/>
      <c r="C7" s="15"/>
      <c r="D7" s="15"/>
      <c r="E7" s="15"/>
      <c r="F7" s="16">
        <f>G7+H7</f>
        <v>42800</v>
      </c>
      <c r="G7" s="16">
        <f>G8+G10+G12+G15+G22+G33+G35+G37</f>
        <v>18300</v>
      </c>
      <c r="H7" s="16">
        <f>H40</f>
        <v>24500</v>
      </c>
      <c r="I7" s="33"/>
    </row>
    <row r="8" s="1" customFormat="1" ht="30" customHeight="1" spans="1:9">
      <c r="A8" s="17" t="s">
        <v>41</v>
      </c>
      <c r="B8" s="18"/>
      <c r="C8" s="19"/>
      <c r="D8" s="19"/>
      <c r="E8" s="19"/>
      <c r="F8" s="20">
        <f>SUM(F9:F9)</f>
        <v>2500</v>
      </c>
      <c r="G8" s="20">
        <f>SUM(G9:G9)</f>
        <v>2500</v>
      </c>
      <c r="H8" s="20">
        <f>SUM(H9:H9)</f>
        <v>0</v>
      </c>
      <c r="I8" s="34"/>
    </row>
    <row r="9" s="1" customFormat="1" ht="53" customHeight="1" spans="1:9">
      <c r="A9" s="17"/>
      <c r="B9" s="19" t="s">
        <v>88</v>
      </c>
      <c r="C9" s="19" t="s">
        <v>89</v>
      </c>
      <c r="D9" s="19" t="s">
        <v>90</v>
      </c>
      <c r="E9" s="19" t="s">
        <v>90</v>
      </c>
      <c r="F9" s="20">
        <f>G9+H9</f>
        <v>2500</v>
      </c>
      <c r="G9" s="20">
        <v>2500</v>
      </c>
      <c r="H9" s="20"/>
      <c r="I9" s="35" t="s">
        <v>91</v>
      </c>
    </row>
    <row r="10" s="1" customFormat="1" ht="30" customHeight="1" spans="1:9">
      <c r="A10" s="21" t="s">
        <v>42</v>
      </c>
      <c r="B10" s="21"/>
      <c r="C10" s="19"/>
      <c r="D10" s="22"/>
      <c r="E10" s="22"/>
      <c r="F10" s="20">
        <f>SUM(F11)</f>
        <v>500</v>
      </c>
      <c r="G10" s="20">
        <f>SUM(G11)</f>
        <v>500</v>
      </c>
      <c r="H10" s="20"/>
      <c r="I10" s="35"/>
    </row>
    <row r="11" s="1" customFormat="1" ht="32" customHeight="1" spans="1:9">
      <c r="A11" s="17"/>
      <c r="B11" s="18" t="s">
        <v>92</v>
      </c>
      <c r="C11" s="23" t="s">
        <v>93</v>
      </c>
      <c r="D11" s="23" t="s">
        <v>94</v>
      </c>
      <c r="E11" s="23" t="s">
        <v>94</v>
      </c>
      <c r="F11" s="20">
        <f>G11+H11</f>
        <v>500</v>
      </c>
      <c r="G11" s="20">
        <v>500</v>
      </c>
      <c r="H11" s="20"/>
      <c r="I11" s="36" t="s">
        <v>95</v>
      </c>
    </row>
    <row r="12" s="1" customFormat="1" ht="30" customHeight="1" spans="1:9">
      <c r="A12" s="21" t="s">
        <v>43</v>
      </c>
      <c r="B12" s="21"/>
      <c r="C12" s="19"/>
      <c r="D12" s="19"/>
      <c r="E12" s="19"/>
      <c r="F12" s="24">
        <f>F13+F14</f>
        <v>1543</v>
      </c>
      <c r="G12" s="20">
        <f>SUM(G13:G14)</f>
        <v>1543</v>
      </c>
      <c r="H12" s="20"/>
      <c r="I12" s="35"/>
    </row>
    <row r="13" s="1" customFormat="1" ht="54.95" customHeight="1" spans="1:9">
      <c r="A13" s="17"/>
      <c r="B13" s="18" t="s">
        <v>96</v>
      </c>
      <c r="C13" s="19" t="s">
        <v>97</v>
      </c>
      <c r="D13" s="23" t="s">
        <v>98</v>
      </c>
      <c r="E13" s="23" t="s">
        <v>99</v>
      </c>
      <c r="F13" s="24">
        <v>1200</v>
      </c>
      <c r="G13" s="20">
        <v>1200</v>
      </c>
      <c r="H13" s="20"/>
      <c r="I13" s="35" t="s">
        <v>100</v>
      </c>
    </row>
    <row r="14" s="1" customFormat="1" ht="54.95" customHeight="1" spans="1:9">
      <c r="A14" s="17"/>
      <c r="B14" s="18" t="s">
        <v>96</v>
      </c>
      <c r="C14" s="19" t="s">
        <v>101</v>
      </c>
      <c r="D14" s="23" t="s">
        <v>102</v>
      </c>
      <c r="E14" s="23" t="s">
        <v>99</v>
      </c>
      <c r="F14" s="24">
        <v>343</v>
      </c>
      <c r="G14" s="20">
        <v>343</v>
      </c>
      <c r="H14" s="20"/>
      <c r="I14" s="35" t="s">
        <v>103</v>
      </c>
    </row>
    <row r="15" s="1" customFormat="1" ht="30" customHeight="1" spans="1:9">
      <c r="A15" s="21" t="s">
        <v>44</v>
      </c>
      <c r="B15" s="21"/>
      <c r="C15" s="19"/>
      <c r="D15" s="19"/>
      <c r="E15" s="19"/>
      <c r="F15" s="20">
        <f t="shared" ref="F15:F26" si="1">G15+H15</f>
        <v>1000</v>
      </c>
      <c r="G15" s="20">
        <f>SUM(G16:G21)</f>
        <v>1000</v>
      </c>
      <c r="H15" s="20"/>
      <c r="I15" s="35"/>
    </row>
    <row r="16" s="1" customFormat="1" customHeight="1" spans="1:9">
      <c r="A16" s="17"/>
      <c r="B16" s="18" t="s">
        <v>104</v>
      </c>
      <c r="C16" s="19" t="s">
        <v>105</v>
      </c>
      <c r="D16" s="23" t="s">
        <v>106</v>
      </c>
      <c r="E16" s="23" t="s">
        <v>106</v>
      </c>
      <c r="F16" s="20">
        <f t="shared" si="1"/>
        <v>80</v>
      </c>
      <c r="G16" s="25">
        <v>80</v>
      </c>
      <c r="H16" s="20"/>
      <c r="I16" s="35" t="s">
        <v>107</v>
      </c>
    </row>
    <row r="17" s="1" customFormat="1" customHeight="1" spans="1:9">
      <c r="A17" s="17"/>
      <c r="B17" s="18" t="s">
        <v>104</v>
      </c>
      <c r="C17" s="19" t="s">
        <v>105</v>
      </c>
      <c r="D17" s="23" t="s">
        <v>106</v>
      </c>
      <c r="E17" s="23" t="s">
        <v>106</v>
      </c>
      <c r="F17" s="20">
        <f t="shared" si="1"/>
        <v>48</v>
      </c>
      <c r="G17" s="25">
        <v>48</v>
      </c>
      <c r="H17" s="20"/>
      <c r="I17" s="35" t="s">
        <v>108</v>
      </c>
    </row>
    <row r="18" s="1" customFormat="1" customHeight="1" spans="1:9">
      <c r="A18" s="17"/>
      <c r="B18" s="18" t="s">
        <v>104</v>
      </c>
      <c r="C18" s="19" t="s">
        <v>105</v>
      </c>
      <c r="D18" s="23" t="s">
        <v>106</v>
      </c>
      <c r="E18" s="23" t="s">
        <v>106</v>
      </c>
      <c r="F18" s="20">
        <f t="shared" si="1"/>
        <v>100</v>
      </c>
      <c r="G18" s="25">
        <v>100</v>
      </c>
      <c r="H18" s="20"/>
      <c r="I18" s="35" t="s">
        <v>109</v>
      </c>
    </row>
    <row r="19" s="1" customFormat="1" customHeight="1" spans="1:9">
      <c r="A19" s="17"/>
      <c r="B19" s="18" t="s">
        <v>104</v>
      </c>
      <c r="C19" s="19" t="s">
        <v>105</v>
      </c>
      <c r="D19" s="23" t="s">
        <v>110</v>
      </c>
      <c r="E19" s="23" t="s">
        <v>106</v>
      </c>
      <c r="F19" s="20">
        <f t="shared" si="1"/>
        <v>425</v>
      </c>
      <c r="G19" s="25">
        <v>425</v>
      </c>
      <c r="H19" s="20"/>
      <c r="I19" s="35" t="s">
        <v>111</v>
      </c>
    </row>
    <row r="20" s="1" customFormat="1" customHeight="1" spans="1:9">
      <c r="A20" s="17"/>
      <c r="B20" s="18" t="s">
        <v>104</v>
      </c>
      <c r="C20" s="19" t="s">
        <v>105</v>
      </c>
      <c r="D20" s="23" t="s">
        <v>110</v>
      </c>
      <c r="E20" s="23" t="s">
        <v>106</v>
      </c>
      <c r="F20" s="20">
        <f t="shared" si="1"/>
        <v>190</v>
      </c>
      <c r="G20" s="25">
        <v>190</v>
      </c>
      <c r="H20" s="20"/>
      <c r="I20" s="35" t="s">
        <v>112</v>
      </c>
    </row>
    <row r="21" s="1" customFormat="1" customHeight="1" spans="1:9">
      <c r="A21" s="17"/>
      <c r="B21" s="18" t="s">
        <v>104</v>
      </c>
      <c r="C21" s="19" t="s">
        <v>105</v>
      </c>
      <c r="D21" s="23" t="s">
        <v>110</v>
      </c>
      <c r="E21" s="23" t="s">
        <v>106</v>
      </c>
      <c r="F21" s="20">
        <f t="shared" si="1"/>
        <v>157</v>
      </c>
      <c r="G21" s="25">
        <v>157</v>
      </c>
      <c r="H21" s="20"/>
      <c r="I21" s="35" t="s">
        <v>113</v>
      </c>
    </row>
    <row r="22" s="1" customFormat="1" ht="30" customHeight="1" spans="1:9">
      <c r="A22" s="17" t="s">
        <v>45</v>
      </c>
      <c r="B22" s="19"/>
      <c r="C22" s="19"/>
      <c r="D22" s="19"/>
      <c r="E22" s="19"/>
      <c r="F22" s="20">
        <f t="shared" si="1"/>
        <v>7712</v>
      </c>
      <c r="G22" s="26">
        <f>SUM(G23:G32)</f>
        <v>7712</v>
      </c>
      <c r="H22" s="26"/>
      <c r="I22" s="35"/>
    </row>
    <row r="23" s="1" customFormat="1" ht="48" customHeight="1" spans="1:9">
      <c r="A23" s="17"/>
      <c r="B23" s="18" t="s">
        <v>114</v>
      </c>
      <c r="C23" s="19" t="s">
        <v>115</v>
      </c>
      <c r="D23" s="23" t="s">
        <v>94</v>
      </c>
      <c r="E23" s="23" t="s">
        <v>94</v>
      </c>
      <c r="F23" s="20">
        <f t="shared" si="1"/>
        <v>800</v>
      </c>
      <c r="G23" s="25">
        <v>800</v>
      </c>
      <c r="H23" s="20"/>
      <c r="I23" s="35" t="s">
        <v>116</v>
      </c>
    </row>
    <row r="24" s="1" customFormat="1" ht="30" customHeight="1" spans="1:9">
      <c r="A24" s="17"/>
      <c r="B24" s="18" t="s">
        <v>114</v>
      </c>
      <c r="C24" s="19" t="s">
        <v>115</v>
      </c>
      <c r="D24" s="23" t="s">
        <v>117</v>
      </c>
      <c r="E24" s="23" t="s">
        <v>94</v>
      </c>
      <c r="F24" s="20">
        <f t="shared" si="1"/>
        <v>1000</v>
      </c>
      <c r="G24" s="25">
        <v>1000</v>
      </c>
      <c r="H24" s="20"/>
      <c r="I24" s="35" t="s">
        <v>118</v>
      </c>
    </row>
    <row r="25" s="1" customFormat="1" ht="58" customHeight="1" spans="1:9">
      <c r="A25" s="17"/>
      <c r="B25" s="27" t="s">
        <v>114</v>
      </c>
      <c r="C25" s="28" t="s">
        <v>115</v>
      </c>
      <c r="D25" s="23" t="s">
        <v>119</v>
      </c>
      <c r="E25" s="23" t="s">
        <v>94</v>
      </c>
      <c r="F25" s="20">
        <v>4000</v>
      </c>
      <c r="G25" s="25">
        <v>4000</v>
      </c>
      <c r="H25" s="26"/>
      <c r="I25" s="35" t="s">
        <v>120</v>
      </c>
    </row>
    <row r="26" s="1" customFormat="1" ht="30" customHeight="1" spans="1:9">
      <c r="A26" s="17"/>
      <c r="B26" s="27" t="s">
        <v>114</v>
      </c>
      <c r="C26" s="28" t="s">
        <v>115</v>
      </c>
      <c r="D26" s="23" t="s">
        <v>121</v>
      </c>
      <c r="E26" s="23" t="s">
        <v>121</v>
      </c>
      <c r="F26" s="20">
        <f t="shared" si="1"/>
        <v>300</v>
      </c>
      <c r="G26" s="25">
        <v>300</v>
      </c>
      <c r="H26" s="26"/>
      <c r="I26" s="35" t="s">
        <v>122</v>
      </c>
    </row>
    <row r="27" s="1" customFormat="1" ht="39" customHeight="1" spans="1:9">
      <c r="A27" s="17"/>
      <c r="B27" s="27" t="s">
        <v>114</v>
      </c>
      <c r="C27" s="28" t="s">
        <v>115</v>
      </c>
      <c r="D27" s="23" t="s">
        <v>123</v>
      </c>
      <c r="E27" s="23" t="s">
        <v>121</v>
      </c>
      <c r="F27" s="20">
        <f t="shared" ref="F27:F36" si="2">G27+H27</f>
        <v>100</v>
      </c>
      <c r="G27" s="25">
        <v>100</v>
      </c>
      <c r="H27" s="26"/>
      <c r="I27" s="35" t="s">
        <v>124</v>
      </c>
    </row>
    <row r="28" s="1" customFormat="1" ht="39" customHeight="1" spans="1:9">
      <c r="A28" s="17"/>
      <c r="B28" s="27" t="s">
        <v>114</v>
      </c>
      <c r="C28" s="28" t="s">
        <v>115</v>
      </c>
      <c r="D28" s="23" t="s">
        <v>123</v>
      </c>
      <c r="E28" s="23" t="s">
        <v>121</v>
      </c>
      <c r="F28" s="20">
        <f t="shared" si="2"/>
        <v>300</v>
      </c>
      <c r="G28" s="25">
        <v>300</v>
      </c>
      <c r="H28" s="26"/>
      <c r="I28" s="35" t="s">
        <v>125</v>
      </c>
    </row>
    <row r="29" s="1" customFormat="1" ht="30" customHeight="1" spans="1:9">
      <c r="A29" s="17"/>
      <c r="B29" s="27" t="s">
        <v>126</v>
      </c>
      <c r="C29" s="28" t="s">
        <v>126</v>
      </c>
      <c r="D29" s="23" t="s">
        <v>127</v>
      </c>
      <c r="E29" s="23" t="s">
        <v>121</v>
      </c>
      <c r="F29" s="20">
        <f t="shared" si="2"/>
        <v>452</v>
      </c>
      <c r="G29" s="26">
        <v>452</v>
      </c>
      <c r="H29" s="26"/>
      <c r="I29" s="35" t="s">
        <v>128</v>
      </c>
    </row>
    <row r="30" s="1" customFormat="1" ht="30" customHeight="1" spans="1:9">
      <c r="A30" s="17"/>
      <c r="B30" s="27" t="s">
        <v>126</v>
      </c>
      <c r="C30" s="28" t="s">
        <v>126</v>
      </c>
      <c r="D30" s="23" t="s">
        <v>127</v>
      </c>
      <c r="E30" s="23" t="s">
        <v>121</v>
      </c>
      <c r="F30" s="20">
        <f t="shared" si="2"/>
        <v>90</v>
      </c>
      <c r="G30" s="26">
        <v>90</v>
      </c>
      <c r="H30" s="26"/>
      <c r="I30" s="35" t="s">
        <v>129</v>
      </c>
    </row>
    <row r="31" s="1" customFormat="1" ht="30" customHeight="1" spans="1:9">
      <c r="A31" s="17"/>
      <c r="B31" s="27" t="s">
        <v>126</v>
      </c>
      <c r="C31" s="28" t="s">
        <v>126</v>
      </c>
      <c r="D31" s="23" t="s">
        <v>127</v>
      </c>
      <c r="E31" s="23" t="s">
        <v>121</v>
      </c>
      <c r="F31" s="20">
        <f t="shared" si="2"/>
        <v>170</v>
      </c>
      <c r="G31" s="26">
        <v>170</v>
      </c>
      <c r="H31" s="26"/>
      <c r="I31" s="35" t="s">
        <v>130</v>
      </c>
    </row>
    <row r="32" s="1" customFormat="1" ht="52" customHeight="1" spans="1:9">
      <c r="A32" s="17"/>
      <c r="B32" s="27" t="s">
        <v>126</v>
      </c>
      <c r="C32" s="28" t="s">
        <v>126</v>
      </c>
      <c r="D32" s="23" t="s">
        <v>131</v>
      </c>
      <c r="E32" s="23" t="s">
        <v>131</v>
      </c>
      <c r="F32" s="20">
        <f t="shared" si="2"/>
        <v>500</v>
      </c>
      <c r="G32" s="26">
        <v>500</v>
      </c>
      <c r="H32" s="26"/>
      <c r="I32" s="35" t="s">
        <v>132</v>
      </c>
    </row>
    <row r="33" s="1" customFormat="1" ht="39" customHeight="1" spans="1:9">
      <c r="A33" s="17" t="s">
        <v>46</v>
      </c>
      <c r="B33" s="27"/>
      <c r="C33" s="28"/>
      <c r="D33" s="23"/>
      <c r="E33" s="23"/>
      <c r="F33" s="25">
        <v>45</v>
      </c>
      <c r="G33" s="26">
        <v>45</v>
      </c>
      <c r="H33" s="26"/>
      <c r="I33" s="35"/>
    </row>
    <row r="34" s="1" customFormat="1" ht="39" customHeight="1" spans="1:9">
      <c r="A34" s="17"/>
      <c r="B34" s="27" t="s">
        <v>133</v>
      </c>
      <c r="C34" s="28" t="s">
        <v>134</v>
      </c>
      <c r="D34" s="23" t="s">
        <v>135</v>
      </c>
      <c r="E34" s="23" t="s">
        <v>135</v>
      </c>
      <c r="F34" s="25">
        <v>45</v>
      </c>
      <c r="G34" s="26">
        <v>45</v>
      </c>
      <c r="H34" s="26"/>
      <c r="I34" s="35" t="s">
        <v>136</v>
      </c>
    </row>
    <row r="35" s="1" customFormat="1" ht="30" customHeight="1" spans="1:9">
      <c r="A35" s="17" t="s">
        <v>47</v>
      </c>
      <c r="B35" s="18"/>
      <c r="C35" s="19"/>
      <c r="D35" s="19"/>
      <c r="E35" s="19"/>
      <c r="F35" s="20">
        <f>G35+H35</f>
        <v>4000</v>
      </c>
      <c r="G35" s="26">
        <f>SUM(G36:G36)</f>
        <v>4000</v>
      </c>
      <c r="H35" s="20"/>
      <c r="I35" s="35"/>
    </row>
    <row r="36" s="1" customFormat="1" ht="30" customHeight="1" spans="1:9">
      <c r="A36" s="17"/>
      <c r="B36" s="18" t="s">
        <v>137</v>
      </c>
      <c r="C36" s="19" t="s">
        <v>138</v>
      </c>
      <c r="D36" s="19" t="s">
        <v>139</v>
      </c>
      <c r="E36" s="19" t="s">
        <v>139</v>
      </c>
      <c r="F36" s="20">
        <f>G36+H36</f>
        <v>4000</v>
      </c>
      <c r="G36" s="26">
        <v>4000</v>
      </c>
      <c r="H36" s="20"/>
      <c r="I36" s="35" t="s">
        <v>140</v>
      </c>
    </row>
    <row r="37" s="1" customFormat="1" ht="30" customHeight="1" spans="1:9">
      <c r="A37" s="17" t="s">
        <v>48</v>
      </c>
      <c r="B37" s="18"/>
      <c r="C37" s="19"/>
      <c r="D37" s="19"/>
      <c r="E37" s="19"/>
      <c r="F37" s="20">
        <f t="shared" ref="F37:F40" si="3">G37+H37</f>
        <v>1000</v>
      </c>
      <c r="G37" s="26">
        <f>SUM(G38:G39)</f>
        <v>1000</v>
      </c>
      <c r="H37" s="20"/>
      <c r="I37" s="34"/>
    </row>
    <row r="38" s="1" customFormat="1" ht="41.1" customHeight="1" spans="1:9">
      <c r="A38" s="17"/>
      <c r="B38" s="18" t="s">
        <v>141</v>
      </c>
      <c r="C38" s="19" t="s">
        <v>142</v>
      </c>
      <c r="D38" s="23" t="s">
        <v>143</v>
      </c>
      <c r="E38" s="23" t="s">
        <v>143</v>
      </c>
      <c r="F38" s="20">
        <f t="shared" si="3"/>
        <v>400</v>
      </c>
      <c r="G38" s="26">
        <v>400</v>
      </c>
      <c r="H38" s="20"/>
      <c r="I38" s="35" t="s">
        <v>144</v>
      </c>
    </row>
    <row r="39" s="1" customFormat="1" ht="42.95" customHeight="1" spans="1:9">
      <c r="A39" s="17"/>
      <c r="B39" s="18" t="s">
        <v>141</v>
      </c>
      <c r="C39" s="19" t="s">
        <v>142</v>
      </c>
      <c r="D39" s="23" t="s">
        <v>143</v>
      </c>
      <c r="E39" s="23" t="s">
        <v>143</v>
      </c>
      <c r="F39" s="20">
        <f t="shared" si="3"/>
        <v>600</v>
      </c>
      <c r="G39" s="26">
        <v>600</v>
      </c>
      <c r="H39" s="20"/>
      <c r="I39" s="35" t="s">
        <v>145</v>
      </c>
    </row>
    <row r="40" s="1" customFormat="1" ht="30" customHeight="1" spans="1:9">
      <c r="A40" s="17" t="s">
        <v>146</v>
      </c>
      <c r="B40" s="18"/>
      <c r="C40" s="19"/>
      <c r="D40" s="19"/>
      <c r="E40" s="19"/>
      <c r="F40" s="20">
        <f t="shared" si="3"/>
        <v>24500</v>
      </c>
      <c r="G40" s="20">
        <f>SUM(G41:G44)</f>
        <v>0</v>
      </c>
      <c r="H40" s="20">
        <f>SUM(H41:H44)</f>
        <v>24500</v>
      </c>
      <c r="I40" s="34"/>
    </row>
    <row r="41" s="1" customFormat="1" ht="46" customHeight="1" spans="1:9">
      <c r="A41" s="17"/>
      <c r="B41" s="27" t="s">
        <v>147</v>
      </c>
      <c r="C41" s="28" t="s">
        <v>148</v>
      </c>
      <c r="D41" s="19" t="s">
        <v>149</v>
      </c>
      <c r="E41" s="23" t="s">
        <v>121</v>
      </c>
      <c r="F41" s="20">
        <f t="shared" ref="F41:F47" si="4">G41+H41</f>
        <v>10000</v>
      </c>
      <c r="G41" s="26"/>
      <c r="H41" s="20">
        <v>10000</v>
      </c>
      <c r="I41" s="35" t="s">
        <v>150</v>
      </c>
    </row>
    <row r="42" s="1" customFormat="1" ht="46" customHeight="1" spans="1:9">
      <c r="A42" s="17"/>
      <c r="B42" s="27" t="s">
        <v>147</v>
      </c>
      <c r="C42" s="28" t="s">
        <v>148</v>
      </c>
      <c r="D42" s="19" t="s">
        <v>151</v>
      </c>
      <c r="E42" s="19" t="s">
        <v>152</v>
      </c>
      <c r="F42" s="20">
        <f t="shared" si="4"/>
        <v>3000</v>
      </c>
      <c r="G42" s="26"/>
      <c r="H42" s="20">
        <v>3000</v>
      </c>
      <c r="I42" s="35" t="s">
        <v>153</v>
      </c>
    </row>
    <row r="43" s="1" customFormat="1" ht="46" customHeight="1" spans="1:9">
      <c r="A43" s="17"/>
      <c r="B43" s="27" t="s">
        <v>147</v>
      </c>
      <c r="C43" s="28" t="s">
        <v>148</v>
      </c>
      <c r="D43" s="19" t="s">
        <v>154</v>
      </c>
      <c r="E43" s="19" t="s">
        <v>155</v>
      </c>
      <c r="F43" s="20">
        <f t="shared" si="4"/>
        <v>7000</v>
      </c>
      <c r="G43" s="26"/>
      <c r="H43" s="20">
        <v>7000</v>
      </c>
      <c r="I43" s="35" t="s">
        <v>156</v>
      </c>
    </row>
    <row r="44" s="1" customFormat="1" ht="46" customHeight="1" spans="1:9">
      <c r="A44" s="17"/>
      <c r="B44" s="27" t="s">
        <v>147</v>
      </c>
      <c r="C44" s="28" t="s">
        <v>148</v>
      </c>
      <c r="D44" s="19" t="s">
        <v>157</v>
      </c>
      <c r="E44" s="19" t="s">
        <v>155</v>
      </c>
      <c r="F44" s="20">
        <f t="shared" si="4"/>
        <v>4500</v>
      </c>
      <c r="G44" s="26"/>
      <c r="H44" s="20">
        <v>4500</v>
      </c>
      <c r="I44" s="35" t="s">
        <v>158</v>
      </c>
    </row>
    <row r="45" s="3" customFormat="1" ht="30" customHeight="1" spans="1:9">
      <c r="A45" s="14" t="s">
        <v>159</v>
      </c>
      <c r="B45" s="29"/>
      <c r="C45" s="30"/>
      <c r="D45" s="30"/>
      <c r="E45" s="30"/>
      <c r="F45" s="16">
        <f t="shared" si="4"/>
        <v>173600</v>
      </c>
      <c r="G45" s="16">
        <f t="shared" ref="G45:H45" si="5">G46+G48</f>
        <v>11500</v>
      </c>
      <c r="H45" s="16">
        <f t="shared" si="5"/>
        <v>162100</v>
      </c>
      <c r="I45" s="37"/>
    </row>
    <row r="46" s="1" customFormat="1" ht="30" customHeight="1" spans="1:9">
      <c r="A46" s="17" t="s">
        <v>160</v>
      </c>
      <c r="B46" s="18"/>
      <c r="C46" s="19"/>
      <c r="D46" s="19"/>
      <c r="E46" s="19"/>
      <c r="F46" s="26">
        <f t="shared" si="4"/>
        <v>11500</v>
      </c>
      <c r="G46" s="26">
        <f>G47</f>
        <v>11500</v>
      </c>
      <c r="H46" s="20">
        <f>H47</f>
        <v>0</v>
      </c>
      <c r="I46" s="35"/>
    </row>
    <row r="47" s="1" customFormat="1" ht="30" customHeight="1" spans="1:9">
      <c r="A47" s="17"/>
      <c r="B47" s="18" t="s">
        <v>161</v>
      </c>
      <c r="C47" s="19" t="s">
        <v>162</v>
      </c>
      <c r="D47" s="19"/>
      <c r="E47" s="19"/>
      <c r="F47" s="26">
        <f t="shared" si="4"/>
        <v>11500</v>
      </c>
      <c r="G47" s="26">
        <v>11500</v>
      </c>
      <c r="H47" s="20"/>
      <c r="I47" s="35"/>
    </row>
    <row r="48" s="1" customFormat="1" ht="30" customHeight="1" spans="1:9">
      <c r="A48" s="17" t="s">
        <v>163</v>
      </c>
      <c r="B48" s="18"/>
      <c r="C48" s="19"/>
      <c r="D48" s="19"/>
      <c r="E48" s="19"/>
      <c r="F48" s="26">
        <f t="shared" ref="F48:F50" si="6">G48+H48</f>
        <v>162100</v>
      </c>
      <c r="G48" s="26"/>
      <c r="H48" s="20">
        <f>SUM(H49:H50)</f>
        <v>162100</v>
      </c>
      <c r="I48" s="35"/>
    </row>
    <row r="49" s="1" customFormat="1" ht="51" customHeight="1" spans="1:9">
      <c r="A49" s="17"/>
      <c r="B49" s="18" t="s">
        <v>161</v>
      </c>
      <c r="C49" s="19" t="s">
        <v>164</v>
      </c>
      <c r="D49" s="19"/>
      <c r="E49" s="19"/>
      <c r="F49" s="26">
        <f t="shared" si="6"/>
        <v>49300</v>
      </c>
      <c r="G49" s="26"/>
      <c r="H49" s="20">
        <v>49300</v>
      </c>
      <c r="I49" s="35" t="s">
        <v>165</v>
      </c>
    </row>
    <row r="50" s="1" customFormat="1" ht="76" customHeight="1" spans="1:9">
      <c r="A50" s="17"/>
      <c r="B50" s="19" t="s">
        <v>161</v>
      </c>
      <c r="C50" s="28" t="s">
        <v>166</v>
      </c>
      <c r="D50" s="28"/>
      <c r="E50" s="28"/>
      <c r="F50" s="26">
        <f t="shared" si="6"/>
        <v>112800</v>
      </c>
      <c r="G50" s="26"/>
      <c r="H50" s="26">
        <v>112800</v>
      </c>
      <c r="I50" s="35" t="s">
        <v>167</v>
      </c>
    </row>
  </sheetData>
  <mergeCells count="9">
    <mergeCell ref="A2:I2"/>
    <mergeCell ref="A10:B10"/>
    <mergeCell ref="A12:B12"/>
    <mergeCell ref="A15:B15"/>
    <mergeCell ref="A4:A5"/>
    <mergeCell ref="B4:B5"/>
    <mergeCell ref="C4:C5"/>
    <mergeCell ref="D4:D5"/>
    <mergeCell ref="E4:E5"/>
  </mergeCells>
  <printOptions horizontalCentered="1"/>
  <pageMargins left="0.751388888888889" right="0.751388888888889" top="1" bottom="1" header="0.5" footer="0.5"/>
  <pageSetup paperSize="9" scale="85" firstPageNumber="14" orientation="landscape" useFirstPageNumber="1" horizontalDpi="600"/>
  <headerFooter>
    <oddFooter>&amp;C&amp;P</oddFooter>
    <firstFooter>&amp;C13</first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市县分配方案附表1</vt:lpstr>
      <vt:lpstr>一般债券调整方案 附表2</vt:lpstr>
      <vt:lpstr>专项债券调整方案 附表3</vt:lpstr>
      <vt:lpstr>支出项目表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宋剑</dc:creator>
  <cp:lastModifiedBy>win 10</cp:lastModifiedBy>
  <dcterms:created xsi:type="dcterms:W3CDTF">2020-07-27T02:29:00Z</dcterms:created>
  <dcterms:modified xsi:type="dcterms:W3CDTF">2022-08-11T07:50:19Z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</Properties>
</file>