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80" yWindow="525" windowWidth="17655" windowHeight="7425"/>
  </bookViews>
  <sheets>
    <sheet name="2019年财力测算表（人代会）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Builtin0" localSheetId="0">#REF!</definedName>
    <definedName name="_Builtin0">#REF!</definedName>
    <definedName name="_Fill" localSheetId="0" hidden="1">[1]eqpmad2!#REF!</definedName>
    <definedName name="_Fill" hidden="1">[1]eqpmad2!#REF!</definedName>
    <definedName name="_xlnm._FilterDatabase" localSheetId="0" hidden="1">#REF!</definedName>
    <definedName name="_xlnm._FilterDatabase" hidden="1">#REF!</definedName>
    <definedName name="_Order1" hidden="1">255</definedName>
    <definedName name="_Order2" hidden="1">255</definedName>
    <definedName name="_PA7" localSheetId="0">'[2]SW-TEO'!#REF!</definedName>
    <definedName name="_PA7">'[2]SW-TEO'!#REF!</definedName>
    <definedName name="_PA8" localSheetId="0">'[2]SW-TEO'!#REF!</definedName>
    <definedName name="_PA8">'[2]SW-TEO'!#REF!</definedName>
    <definedName name="_PD1" localSheetId="0">'[2]SW-TEO'!#REF!</definedName>
    <definedName name="_PD1">'[2]SW-TEO'!#REF!</definedName>
    <definedName name="_PE12" localSheetId="0">'[2]SW-TEO'!#REF!</definedName>
    <definedName name="_PE12">'[2]SW-TEO'!#REF!</definedName>
    <definedName name="_PE13" localSheetId="0">'[2]SW-TEO'!#REF!</definedName>
    <definedName name="_PE13">'[2]SW-TEO'!#REF!</definedName>
    <definedName name="_PE6" localSheetId="0">'[2]SW-TEO'!#REF!</definedName>
    <definedName name="_PE6">'[2]SW-TEO'!#REF!</definedName>
    <definedName name="_PE7" localSheetId="0">'[2]SW-TEO'!#REF!</definedName>
    <definedName name="_PE7">'[2]SW-TEO'!#REF!</definedName>
    <definedName name="_PE8" localSheetId="0">'[2]SW-TEO'!#REF!</definedName>
    <definedName name="_PE8">'[2]SW-TEO'!#REF!</definedName>
    <definedName name="_PE9" localSheetId="0">'[2]SW-TEO'!#REF!</definedName>
    <definedName name="_PE9">'[2]SW-TEO'!#REF!</definedName>
    <definedName name="_PH1" localSheetId="0">'[2]SW-TEO'!#REF!</definedName>
    <definedName name="_PH1">'[2]SW-TEO'!#REF!</definedName>
    <definedName name="_PI1" localSheetId="0">'[2]SW-TEO'!#REF!</definedName>
    <definedName name="_PI1">'[2]SW-TEO'!#REF!</definedName>
    <definedName name="_PK1" localSheetId="0">'[2]SW-TEO'!#REF!</definedName>
    <definedName name="_PK1">'[2]SW-TEO'!#REF!</definedName>
    <definedName name="_PK3" localSheetId="0">'[2]SW-TEO'!#REF!</definedName>
    <definedName name="_PK3">'[2]SW-TEO'!#REF!</definedName>
    <definedName name="aiu_bottom" localSheetId="0">'[3]Financ. Overview'!#REF!</definedName>
    <definedName name="aiu_bottom">'[3]Financ. Overview'!#REF!</definedName>
    <definedName name="dss" localSheetId="0" hidden="1">#REF!</definedName>
    <definedName name="dss" hidden="1">#REF!</definedName>
    <definedName name="FRC">[4]Main!$C$9</definedName>
    <definedName name="hostfee">'[3]Financ. Overview'!$H$12</definedName>
    <definedName name="hraiu_bottom" localSheetId="0">'[3]Financ. Overview'!#REF!</definedName>
    <definedName name="hraiu_bottom">'[3]Financ. Overview'!#REF!</definedName>
    <definedName name="hvac" localSheetId="0">'[3]Financ. Overview'!#REF!</definedName>
    <definedName name="hvac">'[3]Financ. Overview'!#REF!</definedName>
    <definedName name="HWSheet">1</definedName>
    <definedName name="Module.Prix_SMC" localSheetId="0">'2019年财力测算表（人代会） '!Module.Prix_SMC</definedName>
    <definedName name="Module.Prix_SMC">#N/A</definedName>
    <definedName name="OS" localSheetId="0">[5]Open!#REF!</definedName>
    <definedName name="OS">[5]Open!#REF!</definedName>
    <definedName name="pr_toolbox">[3]Toolbox!$A$3:$I$80</definedName>
    <definedName name="_xlnm.Print_Area" localSheetId="0">'2019年财力测算表（人代会） '!$A$2:$J$201</definedName>
    <definedName name="_xlnm.Print_Area" hidden="1">#REF!</definedName>
    <definedName name="_xlnm.Print_Titles" localSheetId="0">'2019年财力测算表（人代会） '!$2:$4</definedName>
    <definedName name="_xlnm.Print_Titles" hidden="1">#REF!</definedName>
    <definedName name="Prix_SMC" localSheetId="0">'2019年财力测算表（人代会） '!Prix_SMC</definedName>
    <definedName name="Prix_SMC">#N/A</definedName>
    <definedName name="qwe">#N/A</definedName>
    <definedName name="s_c_list">[6]Toolbox!$A$7:$H$969</definedName>
    <definedName name="SCG" localSheetId="0">'[7]G.1R-Shou COP Gf'!#REF!</definedName>
    <definedName name="SCG">'[7]G.1R-Shou COP Gf'!#REF!</definedName>
    <definedName name="sdlfee">'[3]Financ. Overview'!$H$13</definedName>
    <definedName name="solar_ratio">'[8]POWER ASSUMPTIONS'!$H$7</definedName>
    <definedName name="ss7fee">'[3]Financ. Overview'!$H$18</definedName>
    <definedName name="subsfee">'[3]Financ. Overview'!$H$14</definedName>
    <definedName name="toolbox">[9]Toolbox!$C$5:$T$1578</definedName>
    <definedName name="V5.1Fee">'[3]Financ. Overview'!$H$15</definedName>
    <definedName name="wqe">#N/A</definedName>
    <definedName name="Z32_Cost_red" localSheetId="0">'[3]Financ. Overview'!#REF!</definedName>
    <definedName name="Z32_Cost_red">'[3]Financ. Overview'!#REF!</definedName>
    <definedName name="字段拨款金额.N.16.2" localSheetId="0">[10]专款分县区!#REF!</definedName>
    <definedName name="字段拨款金额.N.16.2">[10]专款分县区!#REF!</definedName>
    <definedName name="字段未拨金额.N.16.2" localSheetId="0">[10]专款分县区!#REF!</definedName>
    <definedName name="字段未拨金额.N.16.2">[10]专款分县区!#REF!</definedName>
    <definedName name="字段项目名称.C.100" localSheetId="0">[10]专款分县区!#REF!</definedName>
    <definedName name="字段项目名称.C.100">[10]专款分县区!#REF!</definedName>
    <definedName name="字段预算单位.C.30" localSheetId="0">[10]专款分县区!#REF!</definedName>
    <definedName name="字段预算单位.C.30">[10]专款分县区!#REF!</definedName>
    <definedName name="字段资金性质.C.10" localSheetId="0">[10]专款分县区!#REF!</definedName>
    <definedName name="字段资金性质.C.10">[10]专款分县区!#REF!</definedName>
  </definedNames>
  <calcPr calcId="144525" iterate="1"/>
</workbook>
</file>

<file path=xl/calcChain.xml><?xml version="1.0" encoding="utf-8"?>
<calcChain xmlns="http://schemas.openxmlformats.org/spreadsheetml/2006/main">
  <c r="J221" i="1" l="1"/>
  <c r="C221" i="1"/>
  <c r="B221" i="1"/>
  <c r="J220" i="1"/>
  <c r="B220" i="1"/>
  <c r="J219" i="1"/>
  <c r="F218" i="1"/>
  <c r="E218" i="1"/>
  <c r="C218" i="1"/>
  <c r="B218" i="1"/>
  <c r="F217" i="1"/>
  <c r="E217" i="1"/>
  <c r="D217" i="1"/>
  <c r="C217" i="1"/>
  <c r="J216" i="1"/>
  <c r="J215" i="1"/>
  <c r="B215" i="1"/>
  <c r="J214" i="1"/>
  <c r="B214" i="1"/>
  <c r="J213" i="1"/>
  <c r="J212" i="1"/>
  <c r="J209" i="1"/>
  <c r="C209" i="1"/>
  <c r="C207" i="1" s="1"/>
  <c r="C208" i="1"/>
  <c r="I207" i="1"/>
  <c r="H207" i="1"/>
  <c r="G207" i="1"/>
  <c r="F207" i="1"/>
  <c r="J207" i="1" s="1"/>
  <c r="E207" i="1"/>
  <c r="D207" i="1"/>
  <c r="B207" i="1"/>
  <c r="J206" i="1"/>
  <c r="I205" i="1"/>
  <c r="H205" i="1"/>
  <c r="H204" i="1" s="1"/>
  <c r="G205" i="1"/>
  <c r="F205" i="1"/>
  <c r="F204" i="1" s="1"/>
  <c r="E205" i="1"/>
  <c r="D205" i="1"/>
  <c r="J205" i="1" s="1"/>
  <c r="C205" i="1"/>
  <c r="I204" i="1"/>
  <c r="G204" i="1"/>
  <c r="E204" i="1"/>
  <c r="C204" i="1"/>
  <c r="J202" i="1"/>
  <c r="J201" i="1"/>
  <c r="B201" i="1"/>
  <c r="J200" i="1"/>
  <c r="B200" i="1"/>
  <c r="J199" i="1"/>
  <c r="B199" i="1"/>
  <c r="J198" i="1"/>
  <c r="B198" i="1"/>
  <c r="J197" i="1"/>
  <c r="B197" i="1"/>
  <c r="J195" i="1"/>
  <c r="B193" i="1"/>
  <c r="J192" i="1"/>
  <c r="B192" i="1"/>
  <c r="J191" i="1"/>
  <c r="B191" i="1"/>
  <c r="F190" i="1"/>
  <c r="J190" i="1" s="1"/>
  <c r="C190" i="1"/>
  <c r="B190" i="1" s="1"/>
  <c r="J189" i="1"/>
  <c r="B188" i="1"/>
  <c r="J187" i="1"/>
  <c r="J186" i="1"/>
  <c r="B186" i="1"/>
  <c r="F185" i="1"/>
  <c r="F196" i="1" s="1"/>
  <c r="J196" i="1" s="1"/>
  <c r="C185" i="1"/>
  <c r="J184" i="1"/>
  <c r="J182" i="1"/>
  <c r="B182" i="1"/>
  <c r="J181" i="1"/>
  <c r="J180" i="1"/>
  <c r="B180" i="1"/>
  <c r="B179" i="1"/>
  <c r="J178" i="1"/>
  <c r="B178" i="1"/>
  <c r="J176" i="1"/>
  <c r="J175" i="1"/>
  <c r="J174" i="1"/>
  <c r="B174" i="1"/>
  <c r="J173" i="1"/>
  <c r="B173" i="1"/>
  <c r="E172" i="1"/>
  <c r="D172" i="1"/>
  <c r="J172" i="1" s="1"/>
  <c r="J171" i="1"/>
  <c r="J170" i="1"/>
  <c r="I169" i="1"/>
  <c r="H169" i="1"/>
  <c r="G169" i="1"/>
  <c r="F169" i="1"/>
  <c r="E169" i="1"/>
  <c r="D169" i="1"/>
  <c r="C169" i="1"/>
  <c r="B169" i="1"/>
  <c r="J168" i="1"/>
  <c r="C168" i="1"/>
  <c r="B168" i="1" s="1"/>
  <c r="I167" i="1"/>
  <c r="H167" i="1"/>
  <c r="G167" i="1"/>
  <c r="F167" i="1"/>
  <c r="C167" i="1"/>
  <c r="J166" i="1"/>
  <c r="J165" i="1"/>
  <c r="B165" i="1"/>
  <c r="B164" i="1"/>
  <c r="J163" i="1"/>
  <c r="B163" i="1"/>
  <c r="J162" i="1"/>
  <c r="B162" i="1"/>
  <c r="B160" i="1" s="1"/>
  <c r="J161" i="1"/>
  <c r="I160" i="1"/>
  <c r="I157" i="1" s="1"/>
  <c r="H160" i="1"/>
  <c r="G160" i="1"/>
  <c r="G157" i="1" s="1"/>
  <c r="F160" i="1"/>
  <c r="E160" i="1"/>
  <c r="E157" i="1" s="1"/>
  <c r="D160" i="1"/>
  <c r="C160" i="1"/>
  <c r="J159" i="1"/>
  <c r="C159" i="1"/>
  <c r="C157" i="1" s="1"/>
  <c r="J158" i="1"/>
  <c r="B158" i="1"/>
  <c r="H157" i="1"/>
  <c r="H177" i="1" s="1"/>
  <c r="F157" i="1"/>
  <c r="F183" i="1" s="1"/>
  <c r="D157" i="1"/>
  <c r="J152" i="1"/>
  <c r="B152" i="1"/>
  <c r="J150" i="1"/>
  <c r="B150" i="1"/>
  <c r="J149" i="1"/>
  <c r="B149" i="1"/>
  <c r="J148" i="1"/>
  <c r="J146" i="1"/>
  <c r="B146" i="1"/>
  <c r="J144" i="1"/>
  <c r="B144" i="1"/>
  <c r="J142" i="1"/>
  <c r="B142" i="1"/>
  <c r="B141" i="1"/>
  <c r="J140" i="1"/>
  <c r="B140" i="1"/>
  <c r="I139" i="1"/>
  <c r="H139" i="1"/>
  <c r="G139" i="1"/>
  <c r="F139" i="1"/>
  <c r="E139" i="1"/>
  <c r="D139" i="1"/>
  <c r="C139" i="1"/>
  <c r="J134" i="1"/>
  <c r="J133" i="1"/>
  <c r="J132" i="1"/>
  <c r="B132" i="1"/>
  <c r="I131" i="1"/>
  <c r="H131" i="1"/>
  <c r="H129" i="1" s="1"/>
  <c r="G131" i="1"/>
  <c r="F131" i="1"/>
  <c r="F129" i="1" s="1"/>
  <c r="E131" i="1"/>
  <c r="D131" i="1"/>
  <c r="D129" i="1" s="1"/>
  <c r="J129" i="1" s="1"/>
  <c r="C131" i="1"/>
  <c r="B131" i="1"/>
  <c r="J130" i="1"/>
  <c r="B130" i="1"/>
  <c r="B129" i="1" s="1"/>
  <c r="I129" i="1"/>
  <c r="G129" i="1"/>
  <c r="G127" i="1" s="1"/>
  <c r="E129" i="1"/>
  <c r="C129" i="1"/>
  <c r="C127" i="1" s="1"/>
  <c r="I128" i="1"/>
  <c r="H128" i="1"/>
  <c r="G128" i="1"/>
  <c r="F128" i="1"/>
  <c r="F127" i="1" s="1"/>
  <c r="E128" i="1"/>
  <c r="D128" i="1"/>
  <c r="C128" i="1"/>
  <c r="I127" i="1"/>
  <c r="E127" i="1"/>
  <c r="J126" i="1"/>
  <c r="B126" i="1"/>
  <c r="J125" i="1"/>
  <c r="B125" i="1"/>
  <c r="J124" i="1"/>
  <c r="B124" i="1"/>
  <c r="J123" i="1"/>
  <c r="B123" i="1"/>
  <c r="I122" i="1"/>
  <c r="H122" i="1"/>
  <c r="G122" i="1"/>
  <c r="F122" i="1"/>
  <c r="E122" i="1"/>
  <c r="D122" i="1"/>
  <c r="C122" i="1"/>
  <c r="B122" i="1" s="1"/>
  <c r="J121" i="1"/>
  <c r="J120" i="1"/>
  <c r="B120" i="1"/>
  <c r="J119" i="1"/>
  <c r="J118" i="1"/>
  <c r="B118" i="1"/>
  <c r="J117" i="1"/>
  <c r="B117" i="1"/>
  <c r="J116" i="1"/>
  <c r="B116" i="1"/>
  <c r="J115" i="1"/>
  <c r="B115" i="1"/>
  <c r="J114" i="1"/>
  <c r="J113" i="1"/>
  <c r="I112" i="1"/>
  <c r="H112" i="1"/>
  <c r="G112" i="1"/>
  <c r="F112" i="1"/>
  <c r="E112" i="1"/>
  <c r="D112" i="1"/>
  <c r="C112" i="1"/>
  <c r="B112" i="1"/>
  <c r="J110" i="1"/>
  <c r="C110" i="1"/>
  <c r="J109" i="1"/>
  <c r="C109" i="1"/>
  <c r="J108" i="1"/>
  <c r="C108" i="1"/>
  <c r="J107" i="1"/>
  <c r="C107" i="1"/>
  <c r="J106" i="1"/>
  <c r="C106" i="1"/>
  <c r="J105" i="1"/>
  <c r="C105" i="1"/>
  <c r="J104" i="1"/>
  <c r="C104" i="1"/>
  <c r="J103" i="1"/>
  <c r="C103" i="1"/>
  <c r="J102" i="1"/>
  <c r="C102" i="1"/>
  <c r="J101" i="1"/>
  <c r="C101" i="1"/>
  <c r="J100" i="1"/>
  <c r="G99" i="1"/>
  <c r="J99" i="1" s="1"/>
  <c r="F99" i="1"/>
  <c r="J98" i="1"/>
  <c r="C98" i="1"/>
  <c r="J97" i="1"/>
  <c r="C97" i="1"/>
  <c r="J96" i="1"/>
  <c r="B96" i="1"/>
  <c r="C96" i="1" s="1"/>
  <c r="J95" i="1"/>
  <c r="C95" i="1"/>
  <c r="J94" i="1"/>
  <c r="C94" i="1"/>
  <c r="J93" i="1"/>
  <c r="J92" i="1"/>
  <c r="J91" i="1"/>
  <c r="J90" i="1"/>
  <c r="C90" i="1"/>
  <c r="J89" i="1"/>
  <c r="C89" i="1"/>
  <c r="J88" i="1"/>
  <c r="B88" i="1"/>
  <c r="C88" i="1" s="1"/>
  <c r="J87" i="1"/>
  <c r="C87" i="1"/>
  <c r="L86" i="1"/>
  <c r="J86" i="1"/>
  <c r="C86" i="1"/>
  <c r="J85" i="1"/>
  <c r="J84" i="1"/>
  <c r="C84" i="1"/>
  <c r="J83" i="1"/>
  <c r="B83" i="1"/>
  <c r="J82" i="1"/>
  <c r="B82" i="1"/>
  <c r="J81" i="1"/>
  <c r="B81" i="1"/>
  <c r="J80" i="1"/>
  <c r="B80" i="1"/>
  <c r="G79" i="1"/>
  <c r="J79" i="1" s="1"/>
  <c r="C79" i="1"/>
  <c r="B79" i="1"/>
  <c r="J78" i="1"/>
  <c r="B78" i="1"/>
  <c r="J77" i="1"/>
  <c r="B77" i="1"/>
  <c r="J76" i="1"/>
  <c r="B76" i="1"/>
  <c r="J75" i="1"/>
  <c r="B75" i="1"/>
  <c r="G74" i="1"/>
  <c r="J74" i="1" s="1"/>
  <c r="C74" i="1"/>
  <c r="B74" i="1"/>
  <c r="J73" i="1"/>
  <c r="B73" i="1"/>
  <c r="J72" i="1"/>
  <c r="C72" i="1"/>
  <c r="C62" i="1" s="1"/>
  <c r="J71" i="1"/>
  <c r="B71" i="1"/>
  <c r="J70" i="1"/>
  <c r="B70" i="1"/>
  <c r="J69" i="1"/>
  <c r="B69" i="1"/>
  <c r="J68" i="1"/>
  <c r="B68" i="1"/>
  <c r="J67" i="1"/>
  <c r="B67" i="1"/>
  <c r="J66" i="1"/>
  <c r="B66" i="1"/>
  <c r="J65" i="1"/>
  <c r="B65" i="1"/>
  <c r="J64" i="1"/>
  <c r="B64" i="1"/>
  <c r="J63" i="1"/>
  <c r="B63" i="1"/>
  <c r="I62" i="1"/>
  <c r="I61" i="1" s="1"/>
  <c r="H62" i="1"/>
  <c r="H61" i="1" s="1"/>
  <c r="G62" i="1"/>
  <c r="F62" i="1"/>
  <c r="F61" i="1" s="1"/>
  <c r="E62" i="1"/>
  <c r="D62" i="1"/>
  <c r="D61" i="1" s="1"/>
  <c r="G61" i="1"/>
  <c r="E61" i="1"/>
  <c r="H60" i="1"/>
  <c r="G60" i="1"/>
  <c r="F60" i="1"/>
  <c r="E60" i="1"/>
  <c r="D60" i="1"/>
  <c r="C60" i="1" s="1"/>
  <c r="J59" i="1"/>
  <c r="C59" i="1"/>
  <c r="J58" i="1"/>
  <c r="C58" i="1"/>
  <c r="J57" i="1"/>
  <c r="C57" i="1"/>
  <c r="J56" i="1"/>
  <c r="J55" i="1"/>
  <c r="C55" i="1"/>
  <c r="J54" i="1"/>
  <c r="C54" i="1"/>
  <c r="J53" i="1"/>
  <c r="C53" i="1"/>
  <c r="J52" i="1"/>
  <c r="J51" i="1"/>
  <c r="J50" i="1"/>
  <c r="J49" i="1"/>
  <c r="J48" i="1"/>
  <c r="J47" i="1"/>
  <c r="B47" i="1"/>
  <c r="J46" i="1"/>
  <c r="B46" i="1"/>
  <c r="J45" i="1"/>
  <c r="B45" i="1"/>
  <c r="J44" i="1"/>
  <c r="B44" i="1"/>
  <c r="J43" i="1"/>
  <c r="B43" i="1"/>
  <c r="J42" i="1"/>
  <c r="J41" i="1"/>
  <c r="C41" i="1"/>
  <c r="J40" i="1"/>
  <c r="C40" i="1"/>
  <c r="J39" i="1"/>
  <c r="J38" i="1"/>
  <c r="J37" i="1"/>
  <c r="C37" i="1"/>
  <c r="J36" i="1"/>
  <c r="J35" i="1"/>
  <c r="J34" i="1"/>
  <c r="C34" i="1"/>
  <c r="J33" i="1"/>
  <c r="C33" i="1"/>
  <c r="J32" i="1"/>
  <c r="J31" i="1"/>
  <c r="J30" i="1"/>
  <c r="C30" i="1"/>
  <c r="J29" i="1"/>
  <c r="J28" i="1"/>
  <c r="C28" i="1"/>
  <c r="J27" i="1"/>
  <c r="C27" i="1"/>
  <c r="J26" i="1"/>
  <c r="B26" i="1"/>
  <c r="J25" i="1"/>
  <c r="B25" i="1"/>
  <c r="J24" i="1"/>
  <c r="B24" i="1"/>
  <c r="I23" i="1"/>
  <c r="H23" i="1"/>
  <c r="G23" i="1"/>
  <c r="F23" i="1"/>
  <c r="E23" i="1"/>
  <c r="D23" i="1"/>
  <c r="F22" i="1"/>
  <c r="D22" i="1"/>
  <c r="J22" i="1" s="1"/>
  <c r="B22" i="1"/>
  <c r="J21" i="1"/>
  <c r="J20" i="1"/>
  <c r="C20" i="1"/>
  <c r="J19" i="1"/>
  <c r="C19" i="1"/>
  <c r="J18" i="1"/>
  <c r="C18" i="1"/>
  <c r="J17" i="1"/>
  <c r="C17" i="1"/>
  <c r="J16" i="1"/>
  <c r="C16" i="1"/>
  <c r="I15" i="1"/>
  <c r="H15" i="1"/>
  <c r="G15" i="1"/>
  <c r="G14" i="1" s="1"/>
  <c r="G7" i="1" s="1"/>
  <c r="F15" i="1"/>
  <c r="F14" i="1" s="1"/>
  <c r="E15" i="1"/>
  <c r="D15" i="1"/>
  <c r="J15" i="1" s="1"/>
  <c r="C15" i="1"/>
  <c r="B15" i="1"/>
  <c r="F13" i="1"/>
  <c r="E13" i="1"/>
  <c r="B13" i="1" s="1"/>
  <c r="B8" i="1" s="1"/>
  <c r="D13" i="1"/>
  <c r="C13" i="1"/>
  <c r="J12" i="1"/>
  <c r="B12" i="1"/>
  <c r="J11" i="1"/>
  <c r="C11" i="1"/>
  <c r="C10" i="1"/>
  <c r="J9" i="1"/>
  <c r="C9" i="1"/>
  <c r="I8" i="1"/>
  <c r="H8" i="1"/>
  <c r="G8" i="1"/>
  <c r="F8" i="1"/>
  <c r="E8" i="1"/>
  <c r="D8" i="1"/>
  <c r="J6" i="1"/>
  <c r="B6" i="1"/>
  <c r="J13" i="1" l="1"/>
  <c r="F7" i="1"/>
  <c r="C22" i="1"/>
  <c r="J23" i="1"/>
  <c r="B23" i="1"/>
  <c r="C23" i="1"/>
  <c r="J128" i="1"/>
  <c r="J218" i="1"/>
  <c r="E14" i="1"/>
  <c r="I14" i="1"/>
  <c r="H14" i="1"/>
  <c r="H7" i="1" s="1"/>
  <c r="J112" i="1"/>
  <c r="J122" i="1"/>
  <c r="J131" i="1"/>
  <c r="J169" i="1"/>
  <c r="B172" i="1"/>
  <c r="B185" i="1"/>
  <c r="B196" i="1" s="1"/>
  <c r="C8" i="1"/>
  <c r="J60" i="1"/>
  <c r="J139" i="1"/>
  <c r="J8" i="1"/>
  <c r="B139" i="1"/>
  <c r="J160" i="1"/>
  <c r="J185" i="1"/>
  <c r="J217" i="1"/>
  <c r="D14" i="1"/>
  <c r="D7" i="1" s="1"/>
  <c r="J61" i="1"/>
  <c r="H203" i="1"/>
  <c r="H211" i="1" s="1"/>
  <c r="H5" i="1"/>
  <c r="B62" i="1"/>
  <c r="C61" i="1"/>
  <c r="B61" i="1" s="1"/>
  <c r="B14" i="1" s="1"/>
  <c r="B7" i="1" s="1"/>
  <c r="F5" i="1"/>
  <c r="F203" i="1"/>
  <c r="F211" i="1" s="1"/>
  <c r="C177" i="1"/>
  <c r="C183" i="1"/>
  <c r="B157" i="1"/>
  <c r="E183" i="1"/>
  <c r="J157" i="1"/>
  <c r="I177" i="1"/>
  <c r="I183" i="1"/>
  <c r="G203" i="1"/>
  <c r="G211" i="1" s="1"/>
  <c r="G5" i="1"/>
  <c r="J14" i="1"/>
  <c r="H127" i="1"/>
  <c r="I7" i="1"/>
  <c r="B167" i="1"/>
  <c r="G177" i="1"/>
  <c r="G183" i="1"/>
  <c r="J62" i="1"/>
  <c r="F177" i="1"/>
  <c r="B217" i="1"/>
  <c r="E7" i="1"/>
  <c r="B72" i="1"/>
  <c r="D127" i="1"/>
  <c r="B127" i="1" s="1"/>
  <c r="D183" i="1"/>
  <c r="J183" i="1" s="1"/>
  <c r="H183" i="1"/>
  <c r="D204" i="1"/>
  <c r="J204" i="1" s="1"/>
  <c r="B128" i="1"/>
  <c r="E167" i="1"/>
  <c r="E177" i="1" s="1"/>
  <c r="B205" i="1"/>
  <c r="D167" i="1"/>
  <c r="D177" i="1" s="1"/>
  <c r="B5" i="1" l="1"/>
  <c r="B203" i="1"/>
  <c r="G153" i="1"/>
  <c r="G154" i="1"/>
  <c r="G155" i="1" s="1"/>
  <c r="G147" i="1"/>
  <c r="G151" i="1" s="1"/>
  <c r="E203" i="1"/>
  <c r="E211" i="1" s="1"/>
  <c r="E5" i="1"/>
  <c r="B183" i="1"/>
  <c r="B177" i="1"/>
  <c r="F154" i="1"/>
  <c r="F155" i="1" s="1"/>
  <c r="F147" i="1"/>
  <c r="F153" i="1"/>
  <c r="H153" i="1"/>
  <c r="H154" i="1"/>
  <c r="H155" i="1" s="1"/>
  <c r="H147" i="1"/>
  <c r="H151" i="1" s="1"/>
  <c r="I203" i="1"/>
  <c r="I211" i="1" s="1"/>
  <c r="I5" i="1"/>
  <c r="D203" i="1"/>
  <c r="D211" i="1" s="1"/>
  <c r="D5" i="1"/>
  <c r="J7" i="1"/>
  <c r="J203" i="1" s="1"/>
  <c r="J177" i="1"/>
  <c r="C14" i="1"/>
  <c r="C7" i="1" s="1"/>
  <c r="J167" i="1"/>
  <c r="B204" i="1"/>
  <c r="J127" i="1"/>
  <c r="B211" i="1" l="1"/>
  <c r="C203" i="1"/>
  <c r="C211" i="1" s="1"/>
  <c r="C5" i="1"/>
  <c r="J5" i="1"/>
  <c r="D153" i="1"/>
  <c r="D154" i="1"/>
  <c r="D155" i="1" s="1"/>
  <c r="D147" i="1"/>
  <c r="E153" i="1"/>
  <c r="E154" i="1"/>
  <c r="E155" i="1" s="1"/>
  <c r="E147" i="1"/>
  <c r="E151" i="1" s="1"/>
  <c r="I153" i="1"/>
  <c r="I154" i="1"/>
  <c r="I155" i="1" s="1"/>
  <c r="I147" i="1"/>
  <c r="I151" i="1" s="1"/>
  <c r="J211" i="1"/>
  <c r="J147" i="1" l="1"/>
  <c r="D151" i="1"/>
  <c r="J151" i="1" s="1"/>
  <c r="C153" i="1"/>
  <c r="B153" i="1" s="1"/>
  <c r="C154" i="1"/>
  <c r="C147" i="1"/>
  <c r="C156" i="1"/>
  <c r="J154" i="1"/>
  <c r="J155" i="1" s="1"/>
  <c r="J153" i="1"/>
  <c r="B154" i="1" l="1"/>
  <c r="C155" i="1"/>
  <c r="B155" i="1" s="1"/>
  <c r="B147" i="1"/>
  <c r="C151" i="1"/>
</calcChain>
</file>

<file path=xl/comments1.xml><?xml version="1.0" encoding="utf-8"?>
<comments xmlns="http://schemas.openxmlformats.org/spreadsheetml/2006/main">
  <authors>
    <author>Administrator</author>
    <author>ysk01</author>
    <author>微软用户</author>
    <author>李俊梅</author>
  </authors>
  <commentList>
    <comment ref="B13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晋财建一[2013]354号运管处下放基数1979万元‘晋政法[2014]94号113万元晋财建一[20][2014]107号运管经费下划206万元
’
</t>
        </r>
      </text>
    </comment>
    <comment ref="C13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阳财建[2013]1161号运管处下放基数1075万元
[2014]423号112万元，阳财建[2015]97号472万元</t>
        </r>
      </text>
    </comment>
    <comment ref="D13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阳财建[2013]1161号运管处下放基数321万元，[2014]423号33.4万元，晋政法[2015]52号113万元，阳财建[2015]97号144万元
</t>
        </r>
      </text>
    </comment>
    <comment ref="E13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阳财建[2013]1161号运管处下放基数327，[2014]423号34，阳财建[2015]97号166万元
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阳财建[2013]1161号运管处下放基数255，[2014]423号26.6，阳财建[2015]97号162万元
</t>
        </r>
      </text>
    </comment>
    <comment ref="H34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阳财企[2014]917号10253
</t>
        </r>
      </text>
    </comment>
    <comment ref="I34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阳财企[2014]917号10253
</t>
        </r>
      </text>
    </comment>
    <comment ref="B40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晋财企[2014]134号12135万元
</t>
        </r>
      </text>
    </comment>
    <comment ref="H40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阳财企[2014]917号10253
</t>
        </r>
      </text>
    </comment>
    <comment ref="I40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阳财企[2014]917号10253
</t>
        </r>
      </text>
    </comment>
    <comment ref="A70" authorId="1">
      <text>
        <r>
          <rPr>
            <b/>
            <sz val="9"/>
            <color indexed="81"/>
            <rFont val="宋体"/>
            <family val="3"/>
            <charset val="134"/>
          </rPr>
          <t>ysk01:</t>
        </r>
        <r>
          <rPr>
            <sz val="9"/>
            <color indexed="81"/>
            <rFont val="宋体"/>
            <family val="3"/>
            <charset val="134"/>
          </rPr>
          <t xml:space="preserve">
阳科发《2002］48号
</t>
        </r>
      </text>
    </comment>
    <comment ref="B82" authorId="2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晋财政法</t>
        </r>
        <r>
          <rPr>
            <sz val="9"/>
            <color indexed="81"/>
            <rFont val="Tahoma"/>
            <family val="2"/>
          </rPr>
          <t>[2013]84</t>
        </r>
        <r>
          <rPr>
            <sz val="9"/>
            <color indexed="81"/>
            <rFont val="宋体"/>
            <family val="3"/>
            <charset val="134"/>
          </rPr>
          <t xml:space="preserve">号
</t>
        </r>
      </text>
    </comment>
    <comment ref="B84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晋财行[2015]89号466
</t>
        </r>
      </text>
    </comment>
    <comment ref="D84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阳财行[2015]49号
</t>
        </r>
      </text>
    </comment>
    <comment ref="E84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阳财行[2015]49号
</t>
        </r>
      </text>
    </comment>
    <comment ref="B86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晋财行[2014]208号
</t>
        </r>
      </text>
    </comment>
    <comment ref="B87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晋财行[2014]208号
</t>
        </r>
      </text>
    </comment>
    <comment ref="F125" authorId="3">
      <text>
        <r>
          <rPr>
            <b/>
            <sz val="9"/>
            <color indexed="81"/>
            <rFont val="宋体"/>
            <family val="3"/>
            <charset val="134"/>
          </rPr>
          <t>李俊梅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教育专户调入</t>
        </r>
      </text>
    </comment>
    <comment ref="C221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Administrator:
</t>
        </r>
      </text>
    </comment>
  </commentList>
</comments>
</file>

<file path=xl/sharedStrings.xml><?xml version="1.0" encoding="utf-8"?>
<sst xmlns="http://schemas.openxmlformats.org/spreadsheetml/2006/main" count="211" uniqueCount="196">
  <si>
    <t>2019年阳泉市财力测算明细表</t>
    <phoneticPr fontId="3" type="noConversion"/>
  </si>
  <si>
    <t>单位：万元</t>
    <phoneticPr fontId="3" type="noConversion"/>
  </si>
  <si>
    <r>
      <t>项</t>
    </r>
    <r>
      <rPr>
        <b/>
        <sz val="11"/>
        <rFont val="Times New Roman"/>
        <family val="1"/>
      </rPr>
      <t xml:space="preserve">    </t>
    </r>
    <r>
      <rPr>
        <b/>
        <sz val="11"/>
        <rFont val="宋体"/>
        <family val="3"/>
        <charset val="134"/>
      </rPr>
      <t>目</t>
    </r>
    <phoneticPr fontId="3" type="noConversion"/>
  </si>
  <si>
    <t>全市</t>
    <phoneticPr fontId="3" type="noConversion"/>
  </si>
  <si>
    <t>市级</t>
    <phoneticPr fontId="3" type="noConversion"/>
  </si>
  <si>
    <t>平定</t>
    <phoneticPr fontId="3" type="noConversion"/>
  </si>
  <si>
    <t>盂县</t>
    <phoneticPr fontId="3" type="noConversion"/>
  </si>
  <si>
    <t>郊区</t>
    <phoneticPr fontId="3" type="noConversion"/>
  </si>
  <si>
    <t>城区</t>
    <phoneticPr fontId="3" type="noConversion"/>
  </si>
  <si>
    <t>矿区</t>
    <phoneticPr fontId="3" type="noConversion"/>
  </si>
  <si>
    <t>开发区</t>
    <phoneticPr fontId="3" type="noConversion"/>
  </si>
  <si>
    <t>县区合计</t>
    <phoneticPr fontId="3" type="noConversion"/>
  </si>
  <si>
    <t>一、一般公共预算收入总计</t>
    <phoneticPr fontId="3" type="noConversion"/>
  </si>
  <si>
    <t>（一）本年收入</t>
    <phoneticPr fontId="3" type="noConversion"/>
  </si>
  <si>
    <t>（二）上级补助收入</t>
    <phoneticPr fontId="3" type="noConversion"/>
  </si>
  <si>
    <r>
      <t xml:space="preserve">  1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 xml:space="preserve">   </t>
    </r>
    <r>
      <rPr>
        <sz val="10"/>
        <rFont val="宋体"/>
        <family val="3"/>
        <charset val="134"/>
      </rPr>
      <t>返还性收入</t>
    </r>
    <phoneticPr fontId="3" type="noConversion"/>
  </si>
  <si>
    <r>
      <t xml:space="preserve">           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）增值税税收返还</t>
    </r>
    <phoneticPr fontId="3" type="noConversion"/>
  </si>
  <si>
    <r>
      <t xml:space="preserve">           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）增值税五五分享税收返还收入</t>
    </r>
    <phoneticPr fontId="3" type="noConversion"/>
  </si>
  <si>
    <r>
      <t xml:space="preserve">           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）消费税税收返还</t>
    </r>
    <phoneticPr fontId="3" type="noConversion"/>
  </si>
  <si>
    <r>
      <t>　</t>
    </r>
    <r>
      <rPr>
        <sz val="10"/>
        <rFont val="Times New Roman"/>
        <family val="1"/>
      </rPr>
      <t xml:space="preserve">       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）所得税基数基数返还　　　</t>
    </r>
    <phoneticPr fontId="3" type="noConversion"/>
  </si>
  <si>
    <r>
      <t>　</t>
    </r>
    <r>
      <rPr>
        <sz val="10"/>
        <rFont val="Times New Roman"/>
        <family val="1"/>
      </rPr>
      <t xml:space="preserve">       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）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成品油价格和税费改革税收返还收入</t>
    </r>
    <phoneticPr fontId="3" type="noConversion"/>
  </si>
  <si>
    <r>
      <t xml:space="preserve">   2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一般性转移支付收入</t>
    </r>
    <phoneticPr fontId="3" type="noConversion"/>
  </si>
  <si>
    <r>
      <t>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）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均衡性转移支付补助</t>
    </r>
    <phoneticPr fontId="3" type="noConversion"/>
  </si>
  <si>
    <t xml:space="preserve">    2019年省对县均衡性转移资金</t>
    <phoneticPr fontId="3" type="noConversion"/>
  </si>
  <si>
    <t xml:space="preserve">   2019年乡镇工作补贴转移支付资金</t>
    <phoneticPr fontId="3" type="noConversion"/>
  </si>
  <si>
    <t xml:space="preserve">    2019年社区事务转移支付</t>
    <phoneticPr fontId="3" type="noConversion"/>
  </si>
  <si>
    <t xml:space="preserve">    2019年农业转移人口市民化奖励资金</t>
    <phoneticPr fontId="3" type="noConversion"/>
  </si>
  <si>
    <t xml:space="preserve">   落实个人部分专项补助资金</t>
    <phoneticPr fontId="3" type="noConversion"/>
  </si>
  <si>
    <t xml:space="preserve">   2019年省对县级生态转移支付资金</t>
    <phoneticPr fontId="3" type="noConversion"/>
  </si>
  <si>
    <t>（2）县级基本财力保障机制奖补资金补助</t>
    <phoneticPr fontId="3" type="noConversion"/>
  </si>
  <si>
    <t>（3）各项结算补助</t>
    <phoneticPr fontId="3" type="noConversion"/>
  </si>
  <si>
    <t xml:space="preserve">       煤炭资源税改革后补助</t>
    <phoneticPr fontId="3" type="noConversion"/>
  </si>
  <si>
    <t xml:space="preserve">       地税部门代扣代收代征税款手续费下划基数</t>
    <phoneticPr fontId="3" type="noConversion"/>
  </si>
  <si>
    <t xml:space="preserve">       改变粮食风险金拨款渠道结算</t>
    <phoneticPr fontId="3" type="noConversion"/>
  </si>
  <si>
    <t xml:space="preserve">       下划国土资源系统开发区土地分局财政支出预算基数</t>
    <phoneticPr fontId="3" type="noConversion"/>
  </si>
  <si>
    <t>　　　 基层审计机关基础设施维修费</t>
    <phoneticPr fontId="3" type="noConversion"/>
  </si>
  <si>
    <t>　　　体制结算－美术馆、公共图书馆、文化馆（站）免费开放补助资金</t>
    <phoneticPr fontId="3" type="noConversion"/>
  </si>
  <si>
    <t>　　　体制结算－博物馆纪念馆逐步免费开放补助资金</t>
    <phoneticPr fontId="3" type="noConversion"/>
  </si>
  <si>
    <t>　　　体制结算－公共体育场馆向社会免费或低收费开放补助资金</t>
    <phoneticPr fontId="3" type="noConversion"/>
  </si>
  <si>
    <t>　　　农村寄宿制学校电影放映专项补贴资金</t>
    <phoneticPr fontId="3" type="noConversion"/>
  </si>
  <si>
    <t>　　　全省乡镇（公社）老放映员补助资金</t>
    <phoneticPr fontId="3" type="noConversion"/>
  </si>
  <si>
    <t>　　　古建筑日常养护经费（市县）</t>
    <phoneticPr fontId="3" type="noConversion"/>
  </si>
  <si>
    <t>　　  广播电视村村通工程运行维护费</t>
    <phoneticPr fontId="3" type="noConversion"/>
  </si>
  <si>
    <t>　　　文物看护人员经费（市县）</t>
    <phoneticPr fontId="3" type="noConversion"/>
  </si>
  <si>
    <t>　　　体制结算－企业军转干部生活困难补助经费</t>
    <phoneticPr fontId="3" type="noConversion"/>
  </si>
  <si>
    <t>　　　乡镇机关食堂伙食补助</t>
    <phoneticPr fontId="3" type="noConversion"/>
  </si>
  <si>
    <t xml:space="preserve">      下达省属企业中小学移交地方补助经费基数</t>
    <phoneticPr fontId="3" type="noConversion"/>
  </si>
  <si>
    <t xml:space="preserve">      提前下达2017年省属国有重点煤炭企业办社会职能经费基数</t>
    <phoneticPr fontId="3" type="noConversion"/>
  </si>
  <si>
    <t xml:space="preserve">      司法体制上划结算</t>
    <phoneticPr fontId="3" type="noConversion"/>
  </si>
  <si>
    <t xml:space="preserve">      工商系统划转食药局经费 </t>
    <phoneticPr fontId="3" type="noConversion"/>
  </si>
  <si>
    <t xml:space="preserve">      开发区奥伦胶带下划结算</t>
    <phoneticPr fontId="3" type="noConversion"/>
  </si>
  <si>
    <t xml:space="preserve">      财政网电路租用费</t>
    <phoneticPr fontId="3" type="noConversion"/>
  </si>
  <si>
    <t xml:space="preserve">      党政网电路租用费</t>
    <phoneticPr fontId="3" type="noConversion"/>
  </si>
  <si>
    <t xml:space="preserve">      盂县财力补助</t>
    <phoneticPr fontId="3" type="noConversion"/>
  </si>
  <si>
    <t xml:space="preserve">      车船使用税结算扣款</t>
    <phoneticPr fontId="3" type="noConversion"/>
  </si>
  <si>
    <t>　　　支持转型综改示范区开发区建设结算</t>
    <phoneticPr fontId="3" type="noConversion"/>
  </si>
  <si>
    <t xml:space="preserve">     开发区向郊区移交社会管理职能财力划转基数</t>
    <phoneticPr fontId="3" type="noConversion"/>
  </si>
  <si>
    <t xml:space="preserve">      执法体制上划结算</t>
    <phoneticPr fontId="3" type="noConversion"/>
  </si>
  <si>
    <t xml:space="preserve">      郊区所属企业划归开发区后税收收入划转基数 </t>
    <phoneticPr fontId="3" type="noConversion"/>
  </si>
  <si>
    <t xml:space="preserve">      郊区所属企业划归开发区后非税收入划转基数 </t>
    <phoneticPr fontId="3" type="noConversion"/>
  </si>
  <si>
    <t xml:space="preserve">      税务经费下划基数 </t>
    <phoneticPr fontId="3" type="noConversion"/>
  </si>
  <si>
    <t xml:space="preserve">       跨界断面水质考核生态补偿</t>
    <phoneticPr fontId="3" type="noConversion"/>
  </si>
  <si>
    <t>（4）资源枯竭城市转移支付</t>
    <phoneticPr fontId="3" type="noConversion"/>
  </si>
  <si>
    <t>（5）成品油价格和税费改革转移支付补助</t>
    <phoneticPr fontId="3" type="noConversion"/>
  </si>
  <si>
    <t>（6）城乡义务教育转移支付补助</t>
    <phoneticPr fontId="3" type="noConversion"/>
  </si>
  <si>
    <t>（7）基本养老和低保等转移支付补助</t>
    <phoneticPr fontId="3" type="noConversion"/>
  </si>
  <si>
    <t>（8）城乡居民医疗保险转移支付</t>
    <phoneticPr fontId="3" type="noConversion"/>
  </si>
  <si>
    <t>（9）农村综合改革转移支付</t>
    <phoneticPr fontId="3" type="noConversion"/>
  </si>
  <si>
    <t>（10）固定数额补助</t>
    <phoneticPr fontId="3" type="noConversion"/>
  </si>
  <si>
    <r>
      <t xml:space="preserve">                  </t>
    </r>
    <r>
      <rPr>
        <sz val="10"/>
        <rFont val="宋体"/>
        <family val="3"/>
        <charset val="134"/>
      </rPr>
      <t>定额结算补助</t>
    </r>
    <phoneticPr fontId="3" type="noConversion"/>
  </si>
  <si>
    <r>
      <t xml:space="preserve">                  </t>
    </r>
    <r>
      <rPr>
        <sz val="10"/>
        <rFont val="宋体"/>
        <family val="3"/>
        <charset val="134"/>
      </rPr>
      <t>其中：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定额补助</t>
    </r>
    <phoneticPr fontId="3" type="noConversion"/>
  </si>
  <si>
    <t xml:space="preserve">              工商技术监督经费上解结算</t>
    <phoneticPr fontId="3" type="noConversion"/>
  </si>
  <si>
    <t xml:space="preserve">              地税挂钩经费上解结算</t>
    <phoneticPr fontId="3" type="noConversion"/>
  </si>
  <si>
    <t xml:space="preserve">              财监办地市组人员经费结算</t>
    <phoneticPr fontId="3" type="noConversion"/>
  </si>
  <si>
    <t xml:space="preserve">              安全局经费上划结算</t>
    <phoneticPr fontId="3" type="noConversion"/>
  </si>
  <si>
    <t xml:space="preserve">              中波台经费上划结算</t>
    <phoneticPr fontId="3" type="noConversion"/>
  </si>
  <si>
    <t xml:space="preserve">              药检所经费上划结算</t>
    <phoneticPr fontId="3" type="noConversion"/>
  </si>
  <si>
    <t xml:space="preserve">              科技三项费结算</t>
    <phoneticPr fontId="3" type="noConversion"/>
  </si>
  <si>
    <t xml:space="preserve">              支援农业生产支出结算</t>
    <phoneticPr fontId="3" type="noConversion"/>
  </si>
  <si>
    <t xml:space="preserve">              行政执法大队人员调整工资基数结算</t>
    <phoneticPr fontId="3" type="noConversion"/>
  </si>
  <si>
    <t xml:space="preserve">              郊区供电公司上解结算</t>
    <phoneticPr fontId="3" type="noConversion"/>
  </si>
  <si>
    <t xml:space="preserve">              阳钢职工学校及医院下划城区结算结算</t>
    <phoneticPr fontId="3" type="noConversion"/>
  </si>
  <si>
    <t xml:space="preserve">              罚没收入建立价调基金结算</t>
    <phoneticPr fontId="3" type="noConversion"/>
  </si>
  <si>
    <t xml:space="preserve">              公检法司服装上划结算</t>
    <phoneticPr fontId="3" type="noConversion"/>
  </si>
  <si>
    <t xml:space="preserve">              县区住房中心上划结算</t>
    <phoneticPr fontId="3" type="noConversion"/>
  </si>
  <si>
    <t xml:space="preserve">              平定教育费附加上划结算</t>
    <phoneticPr fontId="3" type="noConversion"/>
  </si>
  <si>
    <t xml:space="preserve">              城矿区公安局上划结算</t>
    <phoneticPr fontId="3" type="noConversion"/>
  </si>
  <si>
    <t xml:space="preserve">              食品药品监督管理局下划结算</t>
    <phoneticPr fontId="3" type="noConversion"/>
  </si>
  <si>
    <t xml:space="preserve">              退耕还林减收补助</t>
    <phoneticPr fontId="3" type="noConversion"/>
  </si>
  <si>
    <t xml:space="preserve">              荫营派出检察院经费上划结算</t>
    <phoneticPr fontId="3" type="noConversion"/>
  </si>
  <si>
    <t xml:space="preserve">              地税部门三代手续费上解</t>
    <phoneticPr fontId="3" type="noConversion"/>
  </si>
  <si>
    <t xml:space="preserve">      关于下划市县工商津贴补贴基数的通知</t>
    <phoneticPr fontId="3" type="noConversion"/>
  </si>
  <si>
    <t xml:space="preserve">      下达市县质监局津补贴(基数）</t>
    <phoneticPr fontId="3" type="noConversion"/>
  </si>
  <si>
    <t xml:space="preserve">      工商系统下划基数 </t>
    <phoneticPr fontId="3" type="noConversion"/>
  </si>
  <si>
    <t xml:space="preserve">      质监系统下划基数 </t>
    <phoneticPr fontId="3" type="noConversion"/>
  </si>
  <si>
    <t xml:space="preserve">      2019年农村税费改革转移支付</t>
    <phoneticPr fontId="3" type="noConversion"/>
  </si>
  <si>
    <t xml:space="preserve">      固定数额-企事业单位划转补助</t>
    <phoneticPr fontId="3" type="noConversion"/>
  </si>
  <si>
    <t xml:space="preserve">       中央对地方审计补助</t>
    <phoneticPr fontId="3" type="noConversion"/>
  </si>
  <si>
    <t xml:space="preserve">       提前下达2018年中央补助华侨事务预算</t>
    <phoneticPr fontId="3" type="noConversion"/>
  </si>
  <si>
    <t xml:space="preserve">       提前下达2018年省级归侨归眷救济配套专款指标</t>
    <phoneticPr fontId="3" type="noConversion"/>
  </si>
  <si>
    <t xml:space="preserve">       提前下达2018年中央财政补助基层行政单位工作经费指标</t>
    <phoneticPr fontId="3" type="noConversion"/>
  </si>
  <si>
    <t xml:space="preserve">       教师绩效工资经费补助</t>
    <phoneticPr fontId="3" type="noConversion"/>
  </si>
  <si>
    <t xml:space="preserve">       农村公共卫生转移支付</t>
    <phoneticPr fontId="3" type="noConversion"/>
  </si>
  <si>
    <t xml:space="preserve">       提前下达1999-2006年调资补助及一次性奖1244</t>
    <phoneticPr fontId="3" type="noConversion"/>
  </si>
  <si>
    <t xml:space="preserve">       省对市县调整工资等一般性转移支付</t>
    <phoneticPr fontId="3" type="noConversion"/>
  </si>
  <si>
    <t xml:space="preserve">        省对市县均衡性转移资金</t>
    <phoneticPr fontId="3" type="noConversion"/>
  </si>
  <si>
    <t xml:space="preserve">       国有企业职教幼教退休教师待遇补助资金基数</t>
    <phoneticPr fontId="3" type="noConversion"/>
  </si>
  <si>
    <r>
      <t>（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）革命老区转移支付</t>
    </r>
    <phoneticPr fontId="3" type="noConversion"/>
  </si>
  <si>
    <r>
      <t>（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）贫困地区转移支付</t>
    </r>
    <phoneticPr fontId="3" type="noConversion"/>
  </si>
  <si>
    <t>（13）公共安全共同财政事权转移支出</t>
    <phoneticPr fontId="3" type="noConversion"/>
  </si>
  <si>
    <t>（14）教育共同财政事权转移支出</t>
    <phoneticPr fontId="3" type="noConversion"/>
  </si>
  <si>
    <t>（15）社会保障和就业共同财政事权转移支付支出</t>
    <phoneticPr fontId="3" type="noConversion"/>
  </si>
  <si>
    <t>（15）卫生健康共同财政事权转移支付支出</t>
    <phoneticPr fontId="3" type="noConversion"/>
  </si>
  <si>
    <t>（16）住房保障共同财政事权转移支付支出</t>
    <phoneticPr fontId="3" type="noConversion"/>
  </si>
  <si>
    <t>（17）其他共同财政事权转移支付支出</t>
    <phoneticPr fontId="3" type="noConversion"/>
  </si>
  <si>
    <t>（18）其他一般性转移支付支出</t>
    <phoneticPr fontId="3" type="noConversion"/>
  </si>
  <si>
    <r>
      <t xml:space="preserve">   2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专项补助收入</t>
    </r>
    <phoneticPr fontId="3" type="noConversion"/>
  </si>
  <si>
    <t>（三）一般债务收入</t>
    <phoneticPr fontId="3" type="noConversion"/>
  </si>
  <si>
    <r>
      <t xml:space="preserve">         </t>
    </r>
    <r>
      <rPr>
        <sz val="10"/>
        <rFont val="宋体"/>
        <family val="3"/>
        <charset val="134"/>
      </rPr>
      <t>新增一般债券收入</t>
    </r>
    <phoneticPr fontId="3" type="noConversion"/>
  </si>
  <si>
    <r>
      <t xml:space="preserve">         </t>
    </r>
    <r>
      <rPr>
        <sz val="10"/>
        <rFont val="宋体"/>
        <family val="3"/>
        <charset val="134"/>
      </rPr>
      <t>置换一般债券收入</t>
    </r>
    <phoneticPr fontId="3" type="noConversion"/>
  </si>
  <si>
    <t>（四）国债转贷收入</t>
    <phoneticPr fontId="3" type="noConversion"/>
  </si>
  <si>
    <t>（五）待偿债置换一般债券上年结余</t>
    <phoneticPr fontId="3" type="noConversion"/>
  </si>
  <si>
    <t>（六）上年结余收入</t>
    <phoneticPr fontId="3" type="noConversion"/>
  </si>
  <si>
    <t>（七）调入预算稳定调节基金</t>
    <phoneticPr fontId="3" type="noConversion"/>
  </si>
  <si>
    <t>（八）调入资金</t>
    <phoneticPr fontId="3" type="noConversion"/>
  </si>
  <si>
    <r>
      <t xml:space="preserve">        1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基金调入</t>
    </r>
    <r>
      <rPr>
        <sz val="11"/>
        <rFont val="Times New Roman"/>
        <family val="1"/>
      </rPr>
      <t/>
    </r>
    <phoneticPr fontId="3" type="noConversion"/>
  </si>
  <si>
    <r>
      <t xml:space="preserve">       2</t>
    </r>
    <r>
      <rPr>
        <sz val="10"/>
        <rFont val="宋体"/>
        <family val="3"/>
        <charset val="134"/>
      </rPr>
      <t>、国有资本经营</t>
    </r>
    <r>
      <rPr>
        <sz val="10"/>
        <rFont val="宋体"/>
        <family val="3"/>
        <charset val="134"/>
      </rPr>
      <t>调入</t>
    </r>
    <r>
      <rPr>
        <sz val="11"/>
        <rFont val="Times New Roman"/>
        <family val="1"/>
      </rPr>
      <t/>
    </r>
    <phoneticPr fontId="3" type="noConversion"/>
  </si>
  <si>
    <r>
      <t xml:space="preserve">       3</t>
    </r>
    <r>
      <rPr>
        <sz val="10"/>
        <rFont val="宋体"/>
        <family val="3"/>
        <charset val="134"/>
      </rPr>
      <t>、其他调入</t>
    </r>
    <r>
      <rPr>
        <sz val="11"/>
        <rFont val="Times New Roman"/>
        <family val="1"/>
      </rPr>
      <t/>
    </r>
    <phoneticPr fontId="3" type="noConversion"/>
  </si>
  <si>
    <t>支出合计</t>
    <phoneticPr fontId="3" type="noConversion"/>
  </si>
  <si>
    <t>（一）本年支出</t>
    <phoneticPr fontId="3" type="noConversion"/>
  </si>
  <si>
    <t>（二）上解上级支出</t>
    <phoneticPr fontId="3" type="noConversion"/>
  </si>
  <si>
    <r>
      <t xml:space="preserve">        1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老体制上解</t>
    </r>
    <phoneticPr fontId="3" type="noConversion"/>
  </si>
  <si>
    <r>
      <t xml:space="preserve">       2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专项上解</t>
    </r>
    <r>
      <rPr>
        <sz val="11"/>
        <rFont val="Times New Roman"/>
        <family val="1"/>
      </rPr>
      <t/>
    </r>
    <phoneticPr fontId="3" type="noConversion"/>
  </si>
  <si>
    <t xml:space="preserve">      对口援疆资金结算</t>
    <phoneticPr fontId="3" type="noConversion"/>
  </si>
  <si>
    <r>
      <t xml:space="preserve">              </t>
    </r>
    <r>
      <rPr>
        <sz val="10"/>
        <rFont val="宋体"/>
        <family val="3"/>
        <charset val="134"/>
      </rPr>
      <t>跨界断面水质考核生态补偿专项上解</t>
    </r>
    <phoneticPr fontId="3" type="noConversion"/>
  </si>
  <si>
    <r>
      <t xml:space="preserve">              </t>
    </r>
    <r>
      <rPr>
        <sz val="10"/>
        <rFont val="宋体"/>
        <family val="3"/>
        <charset val="134"/>
      </rPr>
      <t>环境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空气质量奖惩</t>
    </r>
    <phoneticPr fontId="3" type="noConversion"/>
  </si>
  <si>
    <t xml:space="preserve">      从土地出让收益中计提农田水利建设资金上解</t>
    <phoneticPr fontId="3" type="noConversion"/>
  </si>
  <si>
    <t xml:space="preserve">      农信社改制化险和普惠金融补贴专项上解</t>
    <phoneticPr fontId="3" type="noConversion"/>
  </si>
  <si>
    <t xml:space="preserve">      水资源税收入上解</t>
    <phoneticPr fontId="3" type="noConversion"/>
  </si>
  <si>
    <t xml:space="preserve">      地方政府债券发行费上解</t>
    <phoneticPr fontId="3" type="noConversion"/>
  </si>
  <si>
    <t>（三）一般债务还本支出</t>
    <phoneticPr fontId="3" type="noConversion"/>
  </si>
  <si>
    <t xml:space="preserve">      债券用财力还本支出</t>
    <phoneticPr fontId="3" type="noConversion"/>
  </si>
  <si>
    <t xml:space="preserve">      债券还本支出</t>
    <phoneticPr fontId="3" type="noConversion"/>
  </si>
  <si>
    <t xml:space="preserve">      债券置换支出</t>
    <phoneticPr fontId="3" type="noConversion"/>
  </si>
  <si>
    <t>（四）待偿债置换一般债券结余</t>
    <phoneticPr fontId="3" type="noConversion"/>
  </si>
  <si>
    <t>（五）安排预算稳定调节基金</t>
    <phoneticPr fontId="3" type="noConversion"/>
  </si>
  <si>
    <t>年终滚存结余</t>
    <phoneticPr fontId="3" type="noConversion"/>
  </si>
  <si>
    <r>
      <t xml:space="preserve">        </t>
    </r>
    <r>
      <rPr>
        <sz val="10"/>
        <rFont val="宋体"/>
        <family val="3"/>
        <charset val="134"/>
      </rPr>
      <t>其中：本级</t>
    </r>
    <phoneticPr fontId="3" type="noConversion"/>
  </si>
  <si>
    <t>减：结转下年的支出</t>
    <phoneticPr fontId="3" type="noConversion"/>
  </si>
  <si>
    <t>净结余</t>
    <phoneticPr fontId="3" type="noConversion"/>
  </si>
  <si>
    <t>当年本级财力</t>
    <phoneticPr fontId="3" type="noConversion"/>
  </si>
  <si>
    <t>当年本级财力（剔除专项）</t>
    <phoneticPr fontId="3" type="noConversion"/>
  </si>
  <si>
    <t>当年本级财力（剔除专项、债券）</t>
    <phoneticPr fontId="3" type="noConversion"/>
  </si>
  <si>
    <t>一、基金收入总计</t>
    <phoneticPr fontId="3" type="noConversion"/>
  </si>
  <si>
    <t>（一）本年本级收入合计</t>
    <phoneticPr fontId="3" type="noConversion"/>
  </si>
  <si>
    <t>（二）上级补助收入合计</t>
    <phoneticPr fontId="3" type="noConversion"/>
  </si>
  <si>
    <t>（三）专项债务收入</t>
    <phoneticPr fontId="3" type="noConversion"/>
  </si>
  <si>
    <t xml:space="preserve">     1、新增专项债务收入</t>
    <phoneticPr fontId="3" type="noConversion"/>
  </si>
  <si>
    <t xml:space="preserve">     2、置换专项债务收入</t>
    <phoneticPr fontId="3" type="noConversion"/>
  </si>
  <si>
    <t>（四）上年结余收入</t>
    <phoneticPr fontId="3" type="noConversion"/>
  </si>
  <si>
    <t>（五） 待偿债置换专项债券上年结余</t>
    <phoneticPr fontId="3" type="noConversion"/>
  </si>
  <si>
    <t>（六）调入资金</t>
    <phoneticPr fontId="3" type="noConversion"/>
  </si>
  <si>
    <t>二、基金支出总计</t>
    <phoneticPr fontId="3" type="noConversion"/>
  </si>
  <si>
    <t>（一）本年本级支出合计</t>
    <phoneticPr fontId="3" type="noConversion"/>
  </si>
  <si>
    <t>（二）上解上级支出合计</t>
    <phoneticPr fontId="3" type="noConversion"/>
  </si>
  <si>
    <t xml:space="preserve">       专项政府债券发行费上解</t>
    <phoneticPr fontId="3" type="noConversion"/>
  </si>
  <si>
    <t>（三）债务还本支出</t>
    <phoneticPr fontId="3" type="noConversion"/>
  </si>
  <si>
    <t xml:space="preserve">   专项债务上交省</t>
    <phoneticPr fontId="3" type="noConversion"/>
  </si>
  <si>
    <t>（四）调出资金</t>
    <phoneticPr fontId="3" type="noConversion"/>
  </si>
  <si>
    <t>三、基金年终结余</t>
    <phoneticPr fontId="3" type="noConversion"/>
  </si>
  <si>
    <t xml:space="preserve">    其中：市本级</t>
    <phoneticPr fontId="3" type="noConversion"/>
  </si>
  <si>
    <t>减：结转下年支出</t>
    <phoneticPr fontId="3" type="noConversion"/>
  </si>
  <si>
    <t>调整预算数</t>
    <phoneticPr fontId="3" type="noConversion"/>
  </si>
  <si>
    <t>一、国有资本经营预算收入总计</t>
    <phoneticPr fontId="3" type="noConversion"/>
  </si>
  <si>
    <t xml:space="preserve"> (三）上年结余</t>
    <phoneticPr fontId="3" type="noConversion"/>
  </si>
  <si>
    <t>二、国有资本经营预算支出总计</t>
    <phoneticPr fontId="3" type="noConversion"/>
  </si>
  <si>
    <t xml:space="preserve"> (三）调出资金</t>
    <phoneticPr fontId="3" type="noConversion"/>
  </si>
  <si>
    <t>三、国有资本经营预算年终结余</t>
    <phoneticPr fontId="3" type="noConversion"/>
  </si>
  <si>
    <t>一、2018年资金结算</t>
    <phoneticPr fontId="3" type="noConversion"/>
  </si>
  <si>
    <t>（一）上级财政应补助地方财政款</t>
    <phoneticPr fontId="3" type="noConversion"/>
  </si>
  <si>
    <t>（二）地方财政少上解财政款</t>
    <phoneticPr fontId="3" type="noConversion"/>
  </si>
  <si>
    <t xml:space="preserve">   1、地方财政应上解上级财政款</t>
    <phoneticPr fontId="3" type="noConversion"/>
  </si>
  <si>
    <t xml:space="preserve">   2、市财政实收地方财政上解款</t>
    <phoneticPr fontId="3" type="noConversion"/>
  </si>
  <si>
    <t>（三）至2018年12月31日已拨付地方财政款</t>
    <phoneticPr fontId="3" type="noConversion"/>
  </si>
  <si>
    <r>
      <t xml:space="preserve">        </t>
    </r>
    <r>
      <rPr>
        <sz val="10"/>
        <rFont val="宋体"/>
        <family val="3"/>
        <charset val="134"/>
      </rPr>
      <t>通过银行拨款</t>
    </r>
    <r>
      <rPr>
        <sz val="10"/>
        <rFont val="Times New Roman"/>
        <family val="1"/>
      </rPr>
      <t xml:space="preserve"> </t>
    </r>
    <phoneticPr fontId="3" type="noConversion"/>
  </si>
  <si>
    <r>
      <t xml:space="preserve">        </t>
    </r>
    <r>
      <rPr>
        <sz val="10"/>
        <rFont val="宋体"/>
        <family val="3"/>
        <charset val="134"/>
      </rPr>
      <t>预抵税收返还</t>
    </r>
    <phoneticPr fontId="3" type="noConversion"/>
  </si>
  <si>
    <r>
      <t xml:space="preserve">        </t>
    </r>
    <r>
      <rPr>
        <sz val="10"/>
        <rFont val="宋体"/>
        <family val="3"/>
        <charset val="134"/>
      </rPr>
      <t>上年超借</t>
    </r>
    <phoneticPr fontId="3" type="noConversion"/>
  </si>
  <si>
    <t>（四）2018年年终结算地方财政欠上级资金</t>
    <phoneticPr fontId="3" type="noConversion"/>
  </si>
  <si>
    <t>二、1998-2018年国债转贷资金结算</t>
    <phoneticPr fontId="3" type="noConversion"/>
  </si>
  <si>
    <t>（一）1998-2018年市财政应拨国债转贷资金</t>
    <phoneticPr fontId="3" type="noConversion"/>
  </si>
  <si>
    <t>（二）至2018年12月31日已拨国债转贷资金</t>
    <phoneticPr fontId="3" type="noConversion"/>
  </si>
  <si>
    <t>（三）2018年年终结算市财政欠地方国债转贷资金</t>
    <phoneticPr fontId="3" type="noConversion"/>
  </si>
  <si>
    <t>（四）至2018年12月31日地方已偿还国债转贷资金本金</t>
    <phoneticPr fontId="3" type="noConversion"/>
  </si>
  <si>
    <t>（五）2004年至2018年市财政转贷资金转拨款</t>
    <phoneticPr fontId="3" type="noConversion"/>
  </si>
  <si>
    <t>三、年末地方预算周转金</t>
    <phoneticPr fontId="3" type="noConversion"/>
  </si>
  <si>
    <t>四、年末预算稳定调节基金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</si>
</sst>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&quot;-&quot;??_ ;_ @_ "/>
    <numFmt numFmtId="177" formatCode="0.00_ "/>
    <numFmt numFmtId="178" formatCode="0_ "/>
    <numFmt numFmtId="179" formatCode="#,##0_ "/>
    <numFmt numFmtId="180" formatCode="_ * #,##0_ ;_ * \-#,##0_ ;_ * &quot;-&quot;??_ ;_ @_ "/>
    <numFmt numFmtId="181" formatCode="&quot;$&quot;#,##0_);\(&quot;$&quot;#,##0\)"/>
    <numFmt numFmtId="182" formatCode="#,##0;\-#,##0;&quot;-&quot;"/>
    <numFmt numFmtId="183" formatCode="#,##0;\(#,##0\)"/>
    <numFmt numFmtId="184" formatCode="_-* #,##0.00_-;\-* #,##0.00_-;_-* &quot;-&quot;??_-;_-@_-"/>
    <numFmt numFmtId="185" formatCode="#,##0;[Red]\(#,##0\)"/>
    <numFmt numFmtId="186" formatCode="_-&quot;$&quot;* #,##0_-;\-&quot;$&quot;* #,##0_-;_-&quot;$&quot;* &quot;-&quot;_-;_-@_-"/>
    <numFmt numFmtId="187" formatCode="_-&quot;$&quot;\ * #,##0.00_-;_-&quot;$&quot;\ * #,##0.00\-;_-&quot;$&quot;\ * &quot;-&quot;??_-;_-@_-"/>
    <numFmt numFmtId="188" formatCode="\$#,##0.00;\(\$#,##0.00\)"/>
    <numFmt numFmtId="189" formatCode="\$#,##0;\(\$#,##0\)"/>
    <numFmt numFmtId="190" formatCode="#,##0.0_);\(#,##0.0\)"/>
    <numFmt numFmtId="191" formatCode="_-&quot;$&quot;\ * #,##0_-;_-&quot;$&quot;\ * #,##0\-;_-&quot;$&quot;\ * &quot;-&quot;_-;_-@_-"/>
    <numFmt numFmtId="192" formatCode="&quot;$&quot;#,##0_);[Red]\(&quot;$&quot;#,##0\)"/>
    <numFmt numFmtId="193" formatCode="&quot;$&quot;#,##0.00_);[Red]\(&quot;$&quot;#,##0.00\)"/>
    <numFmt numFmtId="194" formatCode="&quot;$&quot;\ #,##0.00_-;[Red]&quot;$&quot;\ #,##0.00\-"/>
    <numFmt numFmtId="195" formatCode="0.00_)"/>
    <numFmt numFmtId="196" formatCode="_-* #,##0\ _k_r_-;\-* #,##0\ _k_r_-;_-* &quot;-&quot;\ _k_r_-;_-@_-"/>
    <numFmt numFmtId="197" formatCode="_-* #,##0.00\ _k_r_-;\-* #,##0.00\ _k_r_-;_-* &quot;-&quot;??\ _k_r_-;_-@_-"/>
    <numFmt numFmtId="198" formatCode="&quot;綅&quot;\t#,##0_);[Red]\(&quot;綅&quot;\t#,##0\)"/>
    <numFmt numFmtId="199" formatCode="&quot;?\t#,##0_);[Red]\(&quot;&quot;?&quot;\t#,##0\)"/>
    <numFmt numFmtId="200" formatCode="_(&quot;$&quot;* #,##0.00_);_(&quot;$&quot;* \(#,##0.00\);_(&quot;$&quot;* &quot;-&quot;??_);_(@_)"/>
    <numFmt numFmtId="201" formatCode="_(&quot;$&quot;* #,##0_);_(&quot;$&quot;* \(#,##0\);_(&quot;$&quot;* &quot;-&quot;_);_(@_)"/>
    <numFmt numFmtId="202" formatCode="_-&quot;$&quot;* #,##0.00_-;\-&quot;$&quot;* #,##0.00_-;_-&quot;$&quot;* &quot;-&quot;??_-;_-@_-"/>
    <numFmt numFmtId="203" formatCode="_-* #,##0_$_-;\-* #,##0_$_-;_-* &quot;-&quot;_$_-;_-@_-"/>
    <numFmt numFmtId="204" formatCode="_-* #,##0.00_$_-;\-* #,##0.00_$_-;_-* &quot;-&quot;??_$_-;_-@_-"/>
    <numFmt numFmtId="205" formatCode="_-* #,##0&quot;$&quot;_-;\-* #,##0&quot;$&quot;_-;_-* &quot;-&quot;&quot;$&quot;_-;_-@_-"/>
    <numFmt numFmtId="206" formatCode="_-* #,##0.00&quot;$&quot;_-;\-* #,##0.00&quot;$&quot;_-;_-* &quot;-&quot;??&quot;$&quot;_-;_-@_-"/>
    <numFmt numFmtId="207" formatCode="yy\.mm\.dd"/>
    <numFmt numFmtId="208" formatCode="0.0"/>
  </numFmts>
  <fonts count="101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4"/>
      <name val="黑体"/>
      <family val="3"/>
      <charset val="134"/>
    </font>
    <font>
      <sz val="9"/>
      <name val="宋体"/>
      <family val="3"/>
      <charset val="134"/>
    </font>
    <font>
      <b/>
      <sz val="11"/>
      <name val="黑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name val="Times New Roman"/>
      <family val="1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宋体"/>
      <family val="3"/>
      <charset val="134"/>
    </font>
    <font>
      <sz val="10"/>
      <name val="Arial"/>
      <family val="2"/>
    </font>
    <font>
      <sz val="12"/>
      <name val="Times New Roman"/>
      <family val="1"/>
    </font>
    <font>
      <sz val="10"/>
      <name val="Geneva"/>
      <family val="2"/>
    </font>
    <font>
      <sz val="10"/>
      <name val="Helv"/>
      <family val="2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2"/>
      <color indexed="8"/>
      <name val="楷体_GB2312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楷体_GB2312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8"/>
      <name val="Times New Roman"/>
      <family val="1"/>
    </font>
    <font>
      <sz val="11"/>
      <color indexed="20"/>
      <name val="宋体"/>
      <family val="3"/>
      <charset val="134"/>
    </font>
    <font>
      <sz val="7"/>
      <name val="Helv"/>
      <family val="2"/>
    </font>
    <font>
      <b/>
      <sz val="10"/>
      <name val="MS Sans Serif"/>
      <family val="2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2"/>
      <name val="Arial"/>
      <family val="2"/>
    </font>
    <font>
      <i/>
      <sz val="11"/>
      <color indexed="23"/>
      <name val="宋体"/>
      <family val="3"/>
      <charset val="134"/>
    </font>
    <font>
      <u/>
      <sz val="7.5"/>
      <color indexed="36"/>
      <name val="Arial"/>
      <family val="2"/>
    </font>
    <font>
      <sz val="11"/>
      <color indexed="17"/>
      <name val="宋体"/>
      <family val="3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name val="Arial"/>
      <family val="2"/>
    </font>
    <font>
      <u/>
      <sz val="7.5"/>
      <color indexed="12"/>
      <name val="Arial"/>
      <family val="2"/>
    </font>
    <font>
      <sz val="11"/>
      <color indexed="62"/>
      <name val="宋体"/>
      <family val="3"/>
      <charset val="134"/>
    </font>
    <font>
      <sz val="12"/>
      <name val="Helv"/>
      <family val="2"/>
    </font>
    <font>
      <sz val="11"/>
      <color indexed="52"/>
      <name val="宋体"/>
      <family val="3"/>
      <charset val="134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sz val="10"/>
      <name val="Courier"/>
      <family val="3"/>
    </font>
    <font>
      <b/>
      <i/>
      <sz val="16"/>
      <name val="Helv"/>
      <family val="2"/>
    </font>
    <font>
      <b/>
      <sz val="11"/>
      <color indexed="63"/>
      <name val="宋体"/>
      <family val="3"/>
      <charset val="134"/>
    </font>
    <font>
      <sz val="7"/>
      <color indexed="10"/>
      <name val="Helv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1"/>
      <color indexed="20"/>
      <name val="Tahoma"/>
      <family val="2"/>
      <charset val="134"/>
    </font>
    <font>
      <sz val="12"/>
      <color indexed="16"/>
      <name val="宋体"/>
      <family val="3"/>
      <charset val="134"/>
    </font>
    <font>
      <sz val="11"/>
      <color indexed="20"/>
      <name val="Tahoma"/>
      <family val="2"/>
    </font>
    <font>
      <sz val="10"/>
      <color indexed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2"/>
      <color indexed="12"/>
      <name val="宋体"/>
      <family val="3"/>
      <charset val="134"/>
    </font>
    <font>
      <b/>
      <sz val="9"/>
      <name val="Arial"/>
      <family val="2"/>
    </font>
    <font>
      <sz val="12"/>
      <name val="官帕眉"/>
      <charset val="134"/>
    </font>
    <font>
      <sz val="12"/>
      <color indexed="17"/>
      <name val="楷体_GB2312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1"/>
      <color indexed="17"/>
      <name val="Tahoma"/>
      <family val="2"/>
      <charset val="134"/>
    </font>
    <font>
      <sz val="11"/>
      <color indexed="17"/>
      <name val="Tahoma"/>
      <family val="2"/>
    </font>
    <font>
      <sz val="10"/>
      <color indexed="17"/>
      <name val="宋体"/>
      <family val="3"/>
      <charset val="134"/>
    </font>
    <font>
      <u/>
      <sz val="12"/>
      <color indexed="20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1"/>
      <color indexed="8"/>
      <name val="宋体"/>
      <family val="3"/>
      <charset val="134"/>
    </font>
    <font>
      <sz val="12"/>
      <name val="新細明體"/>
      <family val="1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2"/>
      <color indexed="52"/>
      <name val="楷体_GB2312"/>
      <family val="3"/>
      <charset val="134"/>
    </font>
    <font>
      <sz val="11"/>
      <name val="ＭＳ Ｐゴシック"/>
      <family val="2"/>
    </font>
    <font>
      <sz val="12"/>
      <name val="바탕체"/>
      <family val="3"/>
    </font>
    <font>
      <b/>
      <sz val="12"/>
      <color indexed="8"/>
      <name val="宋体"/>
      <family val="3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2"/>
      <color indexed="62"/>
      <name val="楷体_GB2312"/>
      <family val="3"/>
      <charset val="134"/>
    </font>
    <font>
      <sz val="12"/>
      <name val="Courier"/>
      <family val="3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47"/>
        <bgColor indexed="64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220">
    <xf numFmtId="0" fontId="0" fillId="0" borderId="0"/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protection locked="0"/>
    </xf>
    <xf numFmtId="0" fontId="18" fillId="0" borderId="0" applyNumberFormat="0" applyFill="0" applyBorder="0" applyProtection="0">
      <alignment vertical="center"/>
    </xf>
    <xf numFmtId="0" fontId="19" fillId="0" borderId="0"/>
    <xf numFmtId="0" fontId="20" fillId="0" borderId="0"/>
    <xf numFmtId="0" fontId="20" fillId="0" borderId="0"/>
    <xf numFmtId="0" fontId="19" fillId="0" borderId="0"/>
    <xf numFmtId="0" fontId="21" fillId="0" borderId="0"/>
    <xf numFmtId="0" fontId="22" fillId="0" borderId="0"/>
    <xf numFmtId="49" fontId="19" fillId="0" borderId="0" applyFont="0" applyFill="0" applyBorder="0" applyAlignment="0" applyProtection="0"/>
    <xf numFmtId="49" fontId="1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49" fontId="19" fillId="0" borderId="0" applyFont="0" applyFill="0" applyBorder="0" applyAlignment="0" applyProtection="0"/>
    <xf numFmtId="0" fontId="20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23" fillId="0" borderId="0">
      <alignment vertical="top"/>
    </xf>
    <xf numFmtId="0" fontId="22" fillId="0" borderId="0"/>
    <xf numFmtId="0" fontId="22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19" fillId="0" borderId="0"/>
    <xf numFmtId="0" fontId="19" fillId="0" borderId="0"/>
    <xf numFmtId="0" fontId="20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0" fillId="0" borderId="0"/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0" borderId="0">
      <protection locked="0"/>
    </xf>
    <xf numFmtId="0" fontId="28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3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19" borderId="0" applyNumberFormat="0" applyBorder="0" applyAlignment="0" applyProtection="0"/>
    <xf numFmtId="0" fontId="28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9" fillId="21" borderId="0" applyNumberFormat="0" applyBorder="0" applyAlignment="0" applyProtection="0"/>
    <xf numFmtId="0" fontId="29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30" fillId="0" borderId="0">
      <alignment horizontal="center" wrapText="1"/>
      <protection locked="0"/>
    </xf>
    <xf numFmtId="0" fontId="31" fillId="3" borderId="0" applyNumberFormat="0" applyBorder="0" applyAlignment="0" applyProtection="0">
      <alignment vertical="center"/>
    </xf>
    <xf numFmtId="3" fontId="32" fillId="0" borderId="0"/>
    <xf numFmtId="181" fontId="33" fillId="0" borderId="3" applyAlignment="0" applyProtection="0"/>
    <xf numFmtId="182" fontId="23" fillId="0" borderId="0" applyFill="0" applyBorder="0" applyAlignment="0"/>
    <xf numFmtId="0" fontId="34" fillId="33" borderId="4" applyNumberFormat="0" applyAlignment="0" applyProtection="0">
      <alignment vertical="center"/>
    </xf>
    <xf numFmtId="0" fontId="35" fillId="34" borderId="5" applyNumberFormat="0" applyAlignment="0" applyProtection="0">
      <alignment vertical="center"/>
    </xf>
    <xf numFmtId="0" fontId="33" fillId="0" borderId="0" applyNumberFormat="0" applyFill="0" applyBorder="0" applyAlignment="0" applyProtection="0"/>
    <xf numFmtId="41" fontId="19" fillId="0" borderId="0" applyFont="0" applyFill="0" applyBorder="0" applyAlignment="0" applyProtection="0"/>
    <xf numFmtId="183" fontId="10" fillId="0" borderId="0"/>
    <xf numFmtId="184" fontId="19" fillId="0" borderId="0" applyFont="0" applyFill="0" applyBorder="0" applyAlignment="0" applyProtection="0"/>
    <xf numFmtId="185" fontId="19" fillId="0" borderId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8" fontId="10" fillId="0" borderId="0"/>
    <xf numFmtId="0" fontId="36" fillId="0" borderId="0" applyProtection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9" fontId="10" fillId="0" borderId="0"/>
    <xf numFmtId="0" fontId="37" fillId="0" borderId="0" applyNumberFormat="0" applyFill="0" applyBorder="0" applyAlignment="0" applyProtection="0">
      <alignment vertical="center"/>
    </xf>
    <xf numFmtId="2" fontId="36" fillId="0" borderId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4" borderId="0" applyNumberFormat="0" applyBorder="0" applyAlignment="0" applyProtection="0">
      <alignment vertical="center"/>
    </xf>
    <xf numFmtId="38" fontId="40" fillId="35" borderId="0" applyNumberFormat="0" applyBorder="0" applyAlignment="0" applyProtection="0"/>
    <xf numFmtId="0" fontId="41" fillId="0" borderId="6" applyNumberFormat="0" applyAlignment="0" applyProtection="0">
      <alignment horizontal="left" vertical="center"/>
    </xf>
    <xf numFmtId="0" fontId="41" fillId="0" borderId="7">
      <alignment horizontal="left" vertical="center"/>
    </xf>
    <xf numFmtId="0" fontId="42" fillId="0" borderId="8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Protection="0"/>
    <xf numFmtId="0" fontId="41" fillId="0" borderId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7" fillId="7" borderId="4" applyNumberFormat="0" applyAlignment="0" applyProtection="0">
      <alignment vertical="center"/>
    </xf>
    <xf numFmtId="10" fontId="40" fillId="36" borderId="1" applyNumberFormat="0" applyBorder="0" applyAlignment="0" applyProtection="0"/>
    <xf numFmtId="190" fontId="48" fillId="37" borderId="0"/>
    <xf numFmtId="0" fontId="47" fillId="38" borderId="4" applyNumberFormat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190" fontId="50" fillId="39" borderId="0"/>
    <xf numFmtId="38" fontId="51" fillId="0" borderId="0" applyFont="0" applyFill="0" applyBorder="0" applyAlignment="0" applyProtection="0"/>
    <xf numFmtId="40" fontId="51" fillId="0" borderId="0" applyFont="0" applyFill="0" applyBorder="0" applyAlignment="0" applyProtection="0"/>
    <xf numFmtId="19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92" fontId="51" fillId="0" borderId="0" applyFont="0" applyFill="0" applyBorder="0" applyAlignment="0" applyProtection="0"/>
    <xf numFmtId="193" fontId="51" fillId="0" borderId="0" applyFont="0" applyFill="0" applyBorder="0" applyAlignment="0" applyProtection="0"/>
    <xf numFmtId="194" fontId="19" fillId="0" borderId="0" applyFont="0" applyFill="0" applyBorder="0" applyAlignment="0" applyProtection="0"/>
    <xf numFmtId="191" fontId="19" fillId="0" borderId="0" applyFont="0" applyFill="0" applyBorder="0" applyAlignment="0" applyProtection="0"/>
    <xf numFmtId="0" fontId="52" fillId="40" borderId="0" applyNumberFormat="0" applyBorder="0" applyAlignment="0" applyProtection="0">
      <alignment vertical="center"/>
    </xf>
    <xf numFmtId="0" fontId="10" fillId="0" borderId="0"/>
    <xf numFmtId="37" fontId="53" fillId="0" borderId="0"/>
    <xf numFmtId="0" fontId="54" fillId="0" borderId="0"/>
    <xf numFmtId="0" fontId="48" fillId="0" borderId="0"/>
    <xf numFmtId="195" fontId="55" fillId="0" borderId="0"/>
    <xf numFmtId="0" fontId="22" fillId="0" borderId="0"/>
    <xf numFmtId="0" fontId="24" fillId="41" borderId="12" applyNumberFormat="0" applyFont="0" applyAlignment="0" applyProtection="0">
      <alignment vertical="center"/>
    </xf>
    <xf numFmtId="0" fontId="56" fillId="33" borderId="13" applyNumberFormat="0" applyAlignment="0" applyProtection="0">
      <alignment vertical="center"/>
    </xf>
    <xf numFmtId="14" fontId="30" fillId="0" borderId="0">
      <alignment horizontal="center" wrapText="1"/>
      <protection locked="0"/>
    </xf>
    <xf numFmtId="10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13" fontId="19" fillId="0" borderId="0" applyFont="0" applyFill="0" applyProtection="0"/>
    <xf numFmtId="0" fontId="51" fillId="0" borderId="0" applyNumberFormat="0" applyFont="0" applyFill="0" applyBorder="0" applyAlignment="0" applyProtection="0">
      <alignment horizontal="left"/>
    </xf>
    <xf numFmtId="15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0" fontId="33" fillId="0" borderId="14">
      <alignment horizontal="center"/>
    </xf>
    <xf numFmtId="3" fontId="51" fillId="0" borderId="0" applyFont="0" applyFill="0" applyBorder="0" applyAlignment="0" applyProtection="0"/>
    <xf numFmtId="0" fontId="51" fillId="42" borderId="0" applyNumberFormat="0" applyFont="0" applyBorder="0" applyAlignment="0" applyProtection="0"/>
    <xf numFmtId="3" fontId="57" fillId="0" borderId="0"/>
    <xf numFmtId="0" fontId="1" fillId="0" borderId="0" applyNumberFormat="0" applyFill="0" applyBorder="0" applyAlignment="0" applyProtection="0"/>
    <xf numFmtId="0" fontId="58" fillId="43" borderId="15">
      <protection locked="0"/>
    </xf>
    <xf numFmtId="0" fontId="59" fillId="0" borderId="0"/>
    <xf numFmtId="0" fontId="58" fillId="43" borderId="15">
      <protection locked="0"/>
    </xf>
    <xf numFmtId="0" fontId="58" fillId="43" borderId="15">
      <protection locked="0"/>
    </xf>
    <xf numFmtId="0" fontId="60" fillId="0" borderId="0" applyNumberFormat="0" applyFill="0" applyBorder="0" applyAlignment="0" applyProtection="0">
      <alignment vertical="center"/>
    </xf>
    <xf numFmtId="0" fontId="36" fillId="0" borderId="16" applyProtection="0"/>
    <xf numFmtId="196" fontId="19" fillId="0" borderId="0" applyFont="0" applyFill="0" applyBorder="0" applyAlignment="0" applyProtection="0"/>
    <xf numFmtId="197" fontId="19" fillId="0" borderId="0" applyFont="0" applyFill="0" applyBorder="0" applyAlignment="0" applyProtection="0"/>
    <xf numFmtId="198" fontId="20" fillId="0" borderId="0" applyFont="0" applyFill="0" applyBorder="0" applyAlignment="0" applyProtection="0"/>
    <xf numFmtId="199" fontId="20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200" fontId="19" fillId="0" borderId="0" applyFont="0" applyFill="0" applyBorder="0" applyAlignment="0" applyProtection="0"/>
    <xf numFmtId="201" fontId="19" fillId="0" borderId="0" applyFont="0" applyFill="0" applyBorder="0" applyAlignment="0" applyProtection="0"/>
    <xf numFmtId="0" fontId="19" fillId="0" borderId="17" applyNumberFormat="0" applyFill="0" applyProtection="0">
      <alignment horizontal="right"/>
    </xf>
    <xf numFmtId="0" fontId="62" fillId="0" borderId="8" applyNumberFormat="0" applyFill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63" fillId="0" borderId="9" applyNumberFormat="0" applyFill="0" applyAlignment="0" applyProtection="0">
      <alignment vertical="center"/>
    </xf>
    <xf numFmtId="0" fontId="63" fillId="0" borderId="9" applyNumberFormat="0" applyFill="0" applyAlignment="0" applyProtection="0">
      <alignment vertical="center"/>
    </xf>
    <xf numFmtId="0" fontId="6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64" fillId="0" borderId="10" applyNumberFormat="0" applyFill="0" applyAlignment="0" applyProtection="0">
      <alignment vertical="center"/>
    </xf>
    <xf numFmtId="0" fontId="64" fillId="0" borderId="10" applyNumberFormat="0" applyFill="0" applyAlignment="0" applyProtection="0">
      <alignment vertical="center"/>
    </xf>
    <xf numFmtId="0" fontId="64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5" fillId="0" borderId="17" applyNumberFormat="0" applyFill="0" applyProtection="0">
      <alignment horizontal="center"/>
    </xf>
    <xf numFmtId="0" fontId="66" fillId="0" borderId="0" applyNumberFormat="0" applyFill="0" applyBorder="0" applyAlignment="0" applyProtection="0"/>
    <xf numFmtId="0" fontId="67" fillId="0" borderId="18" applyNumberFormat="0" applyFill="0" applyProtection="0">
      <alignment horizont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72" fillId="46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70" fillId="3" borderId="0" applyNumberFormat="0" applyBorder="0" applyAlignment="0" applyProtection="0">
      <alignment vertical="center"/>
    </xf>
    <xf numFmtId="0" fontId="70" fillId="44" borderId="0" applyNumberFormat="0" applyBorder="0" applyAlignment="0" applyProtection="0">
      <alignment vertical="center"/>
    </xf>
    <xf numFmtId="0" fontId="70" fillId="44" borderId="0" applyNumberFormat="0" applyBorder="0" applyAlignment="0" applyProtection="0">
      <alignment vertical="center"/>
    </xf>
    <xf numFmtId="0" fontId="70" fillId="44" borderId="0" applyNumberFormat="0" applyBorder="0" applyAlignment="0" applyProtection="0">
      <alignment vertical="center"/>
    </xf>
    <xf numFmtId="0" fontId="70" fillId="44" borderId="0" applyNumberFormat="0" applyBorder="0" applyAlignment="0" applyProtection="0">
      <alignment vertical="center"/>
    </xf>
    <xf numFmtId="0" fontId="70" fillId="44" borderId="0" applyNumberFormat="0" applyBorder="0" applyAlignment="0" applyProtection="0">
      <alignment vertical="center"/>
    </xf>
    <xf numFmtId="0" fontId="70" fillId="44" borderId="0" applyNumberFormat="0" applyBorder="0" applyAlignment="0" applyProtection="0">
      <alignment vertical="center"/>
    </xf>
    <xf numFmtId="0" fontId="70" fillId="44" borderId="0" applyNumberFormat="0" applyBorder="0" applyAlignment="0" applyProtection="0">
      <alignment vertical="center"/>
    </xf>
    <xf numFmtId="0" fontId="69" fillId="3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73" fillId="44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73" fillId="44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73" fillId="44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2" fillId="46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72" fillId="46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31" fillId="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72" fillId="46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31" fillId="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72" fillId="46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5" fillId="0" borderId="0">
      <alignment vertical="center"/>
    </xf>
    <xf numFmtId="0" fontId="3" fillId="0" borderId="0"/>
    <xf numFmtId="0" fontId="3" fillId="0" borderId="0"/>
    <xf numFmtId="0" fontId="3" fillId="0" borderId="0"/>
    <xf numFmtId="0" fontId="7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29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1" fillId="0" borderId="0"/>
    <xf numFmtId="0" fontId="1" fillId="0" borderId="0"/>
    <xf numFmtId="0" fontId="7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7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78" fillId="0" borderId="0" applyFont="0" applyFill="0" applyBorder="0" applyAlignment="0" applyProtection="0"/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82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80" fillId="25" borderId="0" applyNumberFormat="0" applyBorder="0" applyAlignment="0" applyProtection="0"/>
    <xf numFmtId="0" fontId="80" fillId="47" borderId="0" applyNumberFormat="0" applyBorder="0" applyAlignment="0" applyProtection="0"/>
    <xf numFmtId="0" fontId="80" fillId="47" borderId="0" applyNumberFormat="0" applyBorder="0" applyAlignment="0" applyProtection="0"/>
    <xf numFmtId="0" fontId="80" fillId="47" borderId="0" applyNumberFormat="0" applyBorder="0" applyAlignment="0" applyProtection="0"/>
    <xf numFmtId="0" fontId="80" fillId="47" borderId="0" applyNumberFormat="0" applyBorder="0" applyAlignment="0" applyProtection="0"/>
    <xf numFmtId="0" fontId="80" fillId="47" borderId="0" applyNumberFormat="0" applyBorder="0" applyAlignment="0" applyProtection="0"/>
    <xf numFmtId="0" fontId="80" fillId="47" borderId="0" applyNumberFormat="0" applyBorder="0" applyAlignment="0" applyProtection="0"/>
    <xf numFmtId="0" fontId="80" fillId="47" borderId="0" applyNumberFormat="0" applyBorder="0" applyAlignment="0" applyProtection="0"/>
    <xf numFmtId="0" fontId="81" fillId="4" borderId="0" applyNumberFormat="0" applyBorder="0" applyAlignment="0" applyProtection="0">
      <alignment vertical="center"/>
    </xf>
    <xf numFmtId="0" fontId="81" fillId="47" borderId="0" applyNumberFormat="0" applyBorder="0" applyAlignment="0" applyProtection="0">
      <alignment vertical="center"/>
    </xf>
    <xf numFmtId="0" fontId="81" fillId="47" borderId="0" applyNumberFormat="0" applyBorder="0" applyAlignment="0" applyProtection="0">
      <alignment vertical="center"/>
    </xf>
    <xf numFmtId="0" fontId="81" fillId="47" borderId="0" applyNumberFormat="0" applyBorder="0" applyAlignment="0" applyProtection="0">
      <alignment vertical="center"/>
    </xf>
    <xf numFmtId="0" fontId="81" fillId="47" borderId="0" applyNumberFormat="0" applyBorder="0" applyAlignment="0" applyProtection="0">
      <alignment vertical="center"/>
    </xf>
    <xf numFmtId="0" fontId="81" fillId="47" borderId="0" applyNumberFormat="0" applyBorder="0" applyAlignment="0" applyProtection="0">
      <alignment vertical="center"/>
    </xf>
    <xf numFmtId="0" fontId="81" fillId="47" borderId="0" applyNumberFormat="0" applyBorder="0" applyAlignment="0" applyProtection="0">
      <alignment vertical="center"/>
    </xf>
    <xf numFmtId="0" fontId="81" fillId="47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7" borderId="0" applyNumberFormat="0" applyBorder="0" applyAlignment="0" applyProtection="0">
      <alignment vertical="center"/>
    </xf>
    <xf numFmtId="0" fontId="80" fillId="47" borderId="0" applyNumberFormat="0" applyBorder="0" applyAlignment="0" applyProtection="0">
      <alignment vertical="center"/>
    </xf>
    <xf numFmtId="0" fontId="80" fillId="47" borderId="0" applyNumberFormat="0" applyBorder="0" applyAlignment="0" applyProtection="0">
      <alignment vertical="center"/>
    </xf>
    <xf numFmtId="0" fontId="80" fillId="47" borderId="0" applyNumberFormat="0" applyBorder="0" applyAlignment="0" applyProtection="0">
      <alignment vertical="center"/>
    </xf>
    <xf numFmtId="0" fontId="80" fillId="47" borderId="0" applyNumberFormat="0" applyBorder="0" applyAlignment="0" applyProtection="0">
      <alignment vertical="center"/>
    </xf>
    <xf numFmtId="0" fontId="80" fillId="47" borderId="0" applyNumberFormat="0" applyBorder="0" applyAlignment="0" applyProtection="0">
      <alignment vertical="center"/>
    </xf>
    <xf numFmtId="0" fontId="80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82" fillId="47" borderId="0" applyNumberFormat="0" applyBorder="0" applyAlignment="0" applyProtection="0">
      <alignment vertical="center"/>
    </xf>
    <xf numFmtId="0" fontId="83" fillId="47" borderId="0" applyNumberFormat="0" applyBorder="0" applyAlignment="0" applyProtection="0">
      <alignment vertical="center"/>
    </xf>
    <xf numFmtId="0" fontId="82" fillId="47" borderId="0" applyNumberFormat="0" applyBorder="0" applyAlignment="0" applyProtection="0">
      <alignment vertical="center"/>
    </xf>
    <xf numFmtId="0" fontId="82" fillId="47" borderId="0" applyNumberFormat="0" applyBorder="0" applyAlignment="0" applyProtection="0">
      <alignment vertical="center"/>
    </xf>
    <xf numFmtId="0" fontId="82" fillId="47" borderId="0" applyNumberFormat="0" applyBorder="0" applyAlignment="0" applyProtection="0">
      <alignment vertical="center"/>
    </xf>
    <xf numFmtId="0" fontId="82" fillId="47" borderId="0" applyNumberFormat="0" applyBorder="0" applyAlignment="0" applyProtection="0">
      <alignment vertical="center"/>
    </xf>
    <xf numFmtId="0" fontId="82" fillId="47" borderId="0" applyNumberFormat="0" applyBorder="0" applyAlignment="0" applyProtection="0">
      <alignment vertical="center"/>
    </xf>
    <xf numFmtId="0" fontId="82" fillId="47" borderId="0" applyNumberFormat="0" applyBorder="0" applyAlignment="0" applyProtection="0">
      <alignment vertical="center"/>
    </xf>
    <xf numFmtId="0" fontId="83" fillId="47" borderId="0" applyNumberFormat="0" applyBorder="0" applyAlignment="0" applyProtection="0">
      <alignment vertical="center"/>
    </xf>
    <xf numFmtId="0" fontId="82" fillId="47" borderId="0" applyNumberFormat="0" applyBorder="0" applyAlignment="0" applyProtection="0">
      <alignment vertical="center"/>
    </xf>
    <xf numFmtId="0" fontId="82" fillId="47" borderId="0" applyNumberFormat="0" applyBorder="0" applyAlignment="0" applyProtection="0">
      <alignment vertical="center"/>
    </xf>
    <xf numFmtId="0" fontId="82" fillId="47" borderId="0" applyNumberFormat="0" applyBorder="0" applyAlignment="0" applyProtection="0">
      <alignment vertical="center"/>
    </xf>
    <xf numFmtId="0" fontId="82" fillId="47" borderId="0" applyNumberFormat="0" applyBorder="0" applyAlignment="0" applyProtection="0">
      <alignment vertical="center"/>
    </xf>
    <xf numFmtId="0" fontId="82" fillId="47" borderId="0" applyNumberFormat="0" applyBorder="0" applyAlignment="0" applyProtection="0">
      <alignment vertical="center"/>
    </xf>
    <xf numFmtId="0" fontId="82" fillId="47" borderId="0" applyNumberFormat="0" applyBorder="0" applyAlignment="0" applyProtection="0">
      <alignment vertical="center"/>
    </xf>
    <xf numFmtId="0" fontId="83" fillId="47" borderId="0" applyNumberFormat="0" applyBorder="0" applyAlignment="0" applyProtection="0">
      <alignment vertical="center"/>
    </xf>
    <xf numFmtId="0" fontId="82" fillId="47" borderId="0" applyNumberFormat="0" applyBorder="0" applyAlignment="0" applyProtection="0">
      <alignment vertical="center"/>
    </xf>
    <xf numFmtId="0" fontId="82" fillId="47" borderId="0" applyNumberFormat="0" applyBorder="0" applyAlignment="0" applyProtection="0">
      <alignment vertical="center"/>
    </xf>
    <xf numFmtId="0" fontId="82" fillId="47" borderId="0" applyNumberFormat="0" applyBorder="0" applyAlignment="0" applyProtection="0">
      <alignment vertical="center"/>
    </xf>
    <xf numFmtId="0" fontId="82" fillId="47" borderId="0" applyNumberFormat="0" applyBorder="0" applyAlignment="0" applyProtection="0">
      <alignment vertical="center"/>
    </xf>
    <xf numFmtId="0" fontId="82" fillId="47" borderId="0" applyNumberFormat="0" applyBorder="0" applyAlignment="0" applyProtection="0">
      <alignment vertical="center"/>
    </xf>
    <xf numFmtId="0" fontId="82" fillId="47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0" fillId="25" borderId="0" applyNumberFormat="0" applyBorder="0" applyAlignment="0" applyProtection="0"/>
    <xf numFmtId="0" fontId="80" fillId="47" borderId="0" applyNumberFormat="0" applyBorder="0" applyAlignment="0" applyProtection="0"/>
    <xf numFmtId="0" fontId="80" fillId="47" borderId="0" applyNumberFormat="0" applyBorder="0" applyAlignment="0" applyProtection="0"/>
    <xf numFmtId="0" fontId="80" fillId="47" borderId="0" applyNumberFormat="0" applyBorder="0" applyAlignment="0" applyProtection="0"/>
    <xf numFmtId="0" fontId="80" fillId="25" borderId="0" applyNumberFormat="0" applyBorder="0" applyAlignment="0" applyProtection="0"/>
    <xf numFmtId="0" fontId="80" fillId="47" borderId="0" applyNumberFormat="0" applyBorder="0" applyAlignment="0" applyProtection="0"/>
    <xf numFmtId="0" fontId="80" fillId="47" borderId="0" applyNumberFormat="0" applyBorder="0" applyAlignment="0" applyProtection="0"/>
    <xf numFmtId="0" fontId="80" fillId="47" borderId="0" applyNumberFormat="0" applyBorder="0" applyAlignment="0" applyProtection="0"/>
    <xf numFmtId="0" fontId="80" fillId="47" borderId="0" applyNumberFormat="0" applyBorder="0" applyAlignment="0" applyProtection="0"/>
    <xf numFmtId="0" fontId="80" fillId="47" borderId="0" applyNumberFormat="0" applyBorder="0" applyAlignment="0" applyProtection="0"/>
    <xf numFmtId="0" fontId="80" fillId="47" borderId="0" applyNumberFormat="0" applyBorder="0" applyAlignment="0" applyProtection="0"/>
    <xf numFmtId="0" fontId="80" fillId="47" borderId="0" applyNumberFormat="0" applyBorder="0" applyAlignment="0" applyProtection="0"/>
    <xf numFmtId="0" fontId="3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80" fillId="25" borderId="0" applyNumberFormat="0" applyBorder="0" applyAlignment="0" applyProtection="0"/>
    <xf numFmtId="0" fontId="80" fillId="47" borderId="0" applyNumberFormat="0" applyBorder="0" applyAlignment="0" applyProtection="0"/>
    <xf numFmtId="0" fontId="80" fillId="47" borderId="0" applyNumberFormat="0" applyBorder="0" applyAlignment="0" applyProtection="0"/>
    <xf numFmtId="0" fontId="3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82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80" fillId="25" borderId="0" applyNumberFormat="0" applyBorder="0" applyAlignment="0" applyProtection="0"/>
    <xf numFmtId="0" fontId="80" fillId="47" borderId="0" applyNumberFormat="0" applyBorder="0" applyAlignment="0" applyProtection="0"/>
    <xf numFmtId="0" fontId="80" fillId="47" borderId="0" applyNumberFormat="0" applyBorder="0" applyAlignment="0" applyProtection="0"/>
    <xf numFmtId="0" fontId="80" fillId="47" borderId="0" applyNumberFormat="0" applyBorder="0" applyAlignment="0" applyProtection="0"/>
    <xf numFmtId="0" fontId="80" fillId="47" borderId="0" applyNumberFormat="0" applyBorder="0" applyAlignment="0" applyProtection="0"/>
    <xf numFmtId="0" fontId="80" fillId="47" borderId="0" applyNumberFormat="0" applyBorder="0" applyAlignment="0" applyProtection="0"/>
    <xf numFmtId="0" fontId="80" fillId="47" borderId="0" applyNumberFormat="0" applyBorder="0" applyAlignment="0" applyProtection="0"/>
    <xf numFmtId="0" fontId="80" fillId="47" borderId="0" applyNumberFormat="0" applyBorder="0" applyAlignment="0" applyProtection="0"/>
    <xf numFmtId="0" fontId="39" fillId="6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82" fillId="4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6" fillId="0" borderId="19" applyNumberFormat="0" applyFill="0" applyAlignment="0" applyProtection="0">
      <alignment vertical="center"/>
    </xf>
    <xf numFmtId="0" fontId="86" fillId="0" borderId="19" applyNumberFormat="0" applyFill="0" applyAlignment="0" applyProtection="0">
      <alignment vertical="center"/>
    </xf>
    <xf numFmtId="0" fontId="86" fillId="0" borderId="19" applyNumberFormat="0" applyFill="0" applyAlignment="0" applyProtection="0">
      <alignment vertical="center"/>
    </xf>
    <xf numFmtId="0" fontId="87" fillId="0" borderId="19" applyNumberFormat="0" applyFill="0" applyAlignment="0" applyProtection="0">
      <alignment vertical="center"/>
    </xf>
    <xf numFmtId="0" fontId="87" fillId="0" borderId="19" applyNumberFormat="0" applyFill="0" applyAlignment="0" applyProtection="0">
      <alignment vertical="center"/>
    </xf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86" fontId="88" fillId="0" borderId="0" applyFont="0" applyFill="0" applyBorder="0" applyAlignment="0" applyProtection="0"/>
    <xf numFmtId="202" fontId="88" fillId="0" borderId="0" applyFont="0" applyFill="0" applyBorder="0" applyAlignment="0" applyProtection="0"/>
    <xf numFmtId="0" fontId="89" fillId="33" borderId="20" applyNumberFormat="0" applyAlignment="0" applyProtection="0">
      <alignment vertical="center"/>
    </xf>
    <xf numFmtId="0" fontId="89" fillId="33" borderId="20" applyNumberFormat="0" applyAlignment="0" applyProtection="0">
      <alignment vertical="center"/>
    </xf>
    <xf numFmtId="0" fontId="89" fillId="33" borderId="20" applyNumberFormat="0" applyAlignment="0" applyProtection="0">
      <alignment vertical="center"/>
    </xf>
    <xf numFmtId="0" fontId="34" fillId="33" borderId="20" applyNumberFormat="0" applyAlignment="0" applyProtection="0">
      <alignment vertical="center"/>
    </xf>
    <xf numFmtId="0" fontId="34" fillId="33" borderId="20" applyNumberFormat="0" applyAlignment="0" applyProtection="0">
      <alignment vertical="center"/>
    </xf>
    <xf numFmtId="0" fontId="90" fillId="34" borderId="5" applyNumberFormat="0" applyAlignment="0" applyProtection="0">
      <alignment vertical="center"/>
    </xf>
    <xf numFmtId="0" fontId="90" fillId="34" borderId="5" applyNumberFormat="0" applyAlignment="0" applyProtection="0">
      <alignment vertical="center"/>
    </xf>
    <xf numFmtId="0" fontId="90" fillId="34" borderId="5" applyNumberFormat="0" applyAlignment="0" applyProtection="0">
      <alignment vertical="center"/>
    </xf>
    <xf numFmtId="0" fontId="35" fillId="34" borderId="5" applyNumberFormat="0" applyAlignment="0" applyProtection="0">
      <alignment vertical="center"/>
    </xf>
    <xf numFmtId="0" fontId="35" fillId="34" borderId="5" applyNumberFormat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7" fillId="0" borderId="18" applyNumberFormat="0" applyFill="0" applyProtection="0">
      <alignment horizontal="left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93" fillId="0" borderId="11" applyNumberFormat="0" applyFill="0" applyAlignment="0" applyProtection="0">
      <alignment vertical="center"/>
    </xf>
    <xf numFmtId="0" fontId="93" fillId="0" borderId="11" applyNumberFormat="0" applyFill="0" applyAlignment="0" applyProtection="0">
      <alignment vertical="center"/>
    </xf>
    <xf numFmtId="0" fontId="93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38" fontId="94" fillId="0" borderId="0" applyFont="0" applyFill="0" applyBorder="0" applyAlignment="0" applyProtection="0"/>
    <xf numFmtId="40" fontId="94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95" fillId="0" borderId="0"/>
    <xf numFmtId="203" fontId="20" fillId="0" borderId="0" applyFont="0" applyFill="0" applyBorder="0" applyAlignment="0" applyProtection="0"/>
    <xf numFmtId="204" fontId="20" fillId="0" borderId="0" applyFont="0" applyFill="0" applyBorder="0" applyAlignment="0" applyProtection="0"/>
    <xf numFmtId="205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78" fillId="0" borderId="0"/>
    <xf numFmtId="0" fontId="96" fillId="49" borderId="0" applyNumberFormat="0" applyBorder="0" applyAlignment="0" applyProtection="0"/>
    <xf numFmtId="0" fontId="96" fillId="50" borderId="0" applyNumberFormat="0" applyBorder="0" applyAlignment="0" applyProtection="0"/>
    <xf numFmtId="0" fontId="96" fillId="51" borderId="0" applyNumberFormat="0" applyBorder="0" applyAlignment="0" applyProtection="0"/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207" fontId="19" fillId="0" borderId="18" applyFill="0" applyProtection="0">
      <alignment horizontal="right"/>
    </xf>
    <xf numFmtId="0" fontId="19" fillId="0" borderId="17" applyNumberFormat="0" applyFill="0" applyProtection="0">
      <alignment horizontal="left"/>
    </xf>
    <xf numFmtId="0" fontId="97" fillId="40" borderId="0" applyNumberFormat="0" applyBorder="0" applyAlignment="0" applyProtection="0">
      <alignment vertical="center"/>
    </xf>
    <xf numFmtId="0" fontId="97" fillId="40" borderId="0" applyNumberFormat="0" applyBorder="0" applyAlignment="0" applyProtection="0">
      <alignment vertical="center"/>
    </xf>
    <xf numFmtId="0" fontId="97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98" fillId="33" borderId="13" applyNumberFormat="0" applyAlignment="0" applyProtection="0">
      <alignment vertical="center"/>
    </xf>
    <xf numFmtId="0" fontId="98" fillId="33" borderId="13" applyNumberFormat="0" applyAlignment="0" applyProtection="0">
      <alignment vertical="center"/>
    </xf>
    <xf numFmtId="0" fontId="98" fillId="33" borderId="13" applyNumberFormat="0" applyAlignment="0" applyProtection="0">
      <alignment vertical="center"/>
    </xf>
    <xf numFmtId="0" fontId="56" fillId="33" borderId="13" applyNumberFormat="0" applyAlignment="0" applyProtection="0">
      <alignment vertical="center"/>
    </xf>
    <xf numFmtId="0" fontId="56" fillId="33" borderId="13" applyNumberFormat="0" applyAlignment="0" applyProtection="0">
      <alignment vertical="center"/>
    </xf>
    <xf numFmtId="0" fontId="99" fillId="7" borderId="20" applyNumberFormat="0" applyAlignment="0" applyProtection="0">
      <alignment vertical="center"/>
    </xf>
    <xf numFmtId="0" fontId="99" fillId="7" borderId="20" applyNumberFormat="0" applyAlignment="0" applyProtection="0">
      <alignment vertical="center"/>
    </xf>
    <xf numFmtId="0" fontId="99" fillId="7" borderId="20" applyNumberFormat="0" applyAlignment="0" applyProtection="0">
      <alignment vertical="center"/>
    </xf>
    <xf numFmtId="0" fontId="47" fillId="7" borderId="20" applyNumberFormat="0" applyAlignment="0" applyProtection="0">
      <alignment vertical="center"/>
    </xf>
    <xf numFmtId="0" fontId="47" fillId="7" borderId="20" applyNumberFormat="0" applyAlignment="0" applyProtection="0">
      <alignment vertical="center"/>
    </xf>
    <xf numFmtId="1" fontId="19" fillId="0" borderId="18" applyFill="0" applyProtection="0">
      <alignment horizontal="center"/>
    </xf>
    <xf numFmtId="1" fontId="5" fillId="0" borderId="1">
      <alignment vertical="center"/>
      <protection locked="0"/>
    </xf>
    <xf numFmtId="0" fontId="100" fillId="0" borderId="0"/>
    <xf numFmtId="208" fontId="5" fillId="0" borderId="1">
      <alignment vertical="center"/>
      <protection locked="0"/>
    </xf>
    <xf numFmtId="0" fontId="19" fillId="0" borderId="0"/>
    <xf numFmtId="0" fontId="88" fillId="0" borderId="0"/>
    <xf numFmtId="0" fontId="51" fillId="0" borderId="0"/>
    <xf numFmtId="43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1" fillId="41" borderId="21" applyNumberFormat="0" applyFont="0" applyAlignment="0" applyProtection="0">
      <alignment vertical="center"/>
    </xf>
    <xf numFmtId="0" fontId="1" fillId="41" borderId="21" applyNumberFormat="0" applyFont="0" applyAlignment="0" applyProtection="0">
      <alignment vertical="center"/>
    </xf>
    <xf numFmtId="0" fontId="1" fillId="41" borderId="21" applyNumberFormat="0" applyFont="0" applyAlignment="0" applyProtection="0">
      <alignment vertical="center"/>
    </xf>
    <xf numFmtId="0" fontId="3" fillId="36" borderId="21" applyNumberFormat="0" applyFont="0" applyAlignment="0" applyProtection="0">
      <alignment vertical="center"/>
    </xf>
    <xf numFmtId="0" fontId="1" fillId="41" borderId="21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/>
    <xf numFmtId="177" fontId="2" fillId="0" borderId="0" xfId="0" applyNumberFormat="1" applyFont="1" applyFill="1" applyAlignment="1">
      <alignment horizontal="centerContinuous" vertical="center"/>
    </xf>
    <xf numFmtId="177" fontId="4" fillId="0" borderId="0" xfId="0" applyNumberFormat="1" applyFont="1" applyFill="1" applyAlignment="1">
      <alignment horizontal="centerContinuous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177" fontId="5" fillId="0" borderId="0" xfId="0" applyNumberFormat="1" applyFont="1" applyFill="1" applyBorder="1" applyAlignment="1">
      <alignment horizontal="left" vertical="center"/>
    </xf>
    <xf numFmtId="177" fontId="5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right" vertical="center"/>
    </xf>
    <xf numFmtId="177" fontId="8" fillId="0" borderId="1" xfId="0" applyNumberFormat="1" applyFont="1" applyFill="1" applyBorder="1" applyAlignment="1">
      <alignment horizontal="left" vertical="center"/>
    </xf>
    <xf numFmtId="179" fontId="8" fillId="0" borderId="1" xfId="0" applyNumberFormat="1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177" fontId="9" fillId="0" borderId="1" xfId="0" applyNumberFormat="1" applyFont="1" applyFill="1" applyBorder="1" applyAlignment="1">
      <alignment vertical="center"/>
    </xf>
    <xf numFmtId="177" fontId="10" fillId="0" borderId="1" xfId="0" applyNumberFormat="1" applyFont="1" applyFill="1" applyBorder="1" applyAlignment="1">
      <alignment vertical="center"/>
    </xf>
    <xf numFmtId="180" fontId="5" fillId="0" borderId="1" xfId="2" applyNumberFormat="1" applyFont="1" applyFill="1" applyBorder="1" applyAlignment="1">
      <alignment horizontal="right" vertical="center"/>
    </xf>
    <xf numFmtId="179" fontId="9" fillId="0" borderId="1" xfId="3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177" fontId="9" fillId="0" borderId="1" xfId="0" applyNumberFormat="1" applyFont="1" applyFill="1" applyBorder="1" applyAlignment="1">
      <alignment vertical="center" wrapText="1"/>
    </xf>
    <xf numFmtId="0" fontId="11" fillId="0" borderId="1" xfId="4" applyFont="1" applyFill="1" applyBorder="1">
      <alignment vertical="center"/>
    </xf>
    <xf numFmtId="0" fontId="0" fillId="0" borderId="1" xfId="0" applyFill="1" applyBorder="1" applyAlignment="1">
      <alignment vertical="center"/>
    </xf>
    <xf numFmtId="9" fontId="12" fillId="0" borderId="1" xfId="1" applyFont="1" applyFill="1" applyBorder="1">
      <alignment vertical="center"/>
    </xf>
    <xf numFmtId="0" fontId="0" fillId="0" borderId="2" xfId="0" applyFill="1" applyBorder="1" applyAlignment="1">
      <alignment vertical="center"/>
    </xf>
    <xf numFmtId="0" fontId="9" fillId="0" borderId="1" xfId="5" applyFont="1" applyFill="1" applyBorder="1" applyAlignment="1">
      <alignment vertical="center"/>
    </xf>
    <xf numFmtId="0" fontId="9" fillId="0" borderId="1" xfId="0" applyFont="1" applyFill="1" applyBorder="1"/>
    <xf numFmtId="49" fontId="9" fillId="0" borderId="1" xfId="0" applyNumberFormat="1" applyFont="1" applyFill="1" applyBorder="1" applyAlignment="1">
      <alignment wrapText="1"/>
    </xf>
    <xf numFmtId="0" fontId="0" fillId="0" borderId="1" xfId="0" applyFill="1" applyBorder="1"/>
    <xf numFmtId="0" fontId="0" fillId="0" borderId="0" xfId="0" applyFill="1"/>
    <xf numFmtId="177" fontId="9" fillId="0" borderId="1" xfId="0" applyNumberFormat="1" applyFont="1" applyFill="1" applyBorder="1" applyAlignment="1">
      <alignment horizontal="left" vertical="center"/>
    </xf>
    <xf numFmtId="177" fontId="8" fillId="0" borderId="1" xfId="0" applyNumberFormat="1" applyFont="1" applyFill="1" applyBorder="1" applyAlignment="1">
      <alignment vertical="center"/>
    </xf>
    <xf numFmtId="179" fontId="8" fillId="0" borderId="1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177" fontId="8" fillId="0" borderId="1" xfId="0" applyNumberFormat="1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vertical="center"/>
    </xf>
    <xf numFmtId="0" fontId="9" fillId="0" borderId="0" xfId="0" applyFont="1" applyFill="1"/>
    <xf numFmtId="0" fontId="10" fillId="0" borderId="1" xfId="0" applyFont="1" applyFill="1" applyBorder="1"/>
    <xf numFmtId="0" fontId="5" fillId="0" borderId="1" xfId="0" applyFont="1" applyFill="1" applyBorder="1" applyAlignment="1">
      <alignment vertical="center"/>
    </xf>
    <xf numFmtId="179" fontId="5" fillId="0" borderId="0" xfId="0" applyNumberFormat="1" applyFont="1" applyFill="1" applyAlignment="1">
      <alignment vertical="center"/>
    </xf>
  </cellXfs>
  <cellStyles count="2220">
    <cellStyle name="?鹎%U龡&amp;H?_x0008__x001c__x001c_?_x0007__x0001__x0001_" xfId="6"/>
    <cellStyle name="@ET_Style?@font-face" xfId="7"/>
    <cellStyle name="_2009年度云南邮政金融类储蓄短信收入情况表" xfId="8"/>
    <cellStyle name="_20100326高清市院遂宁检察院1080P配置清单26日改" xfId="9"/>
    <cellStyle name="_2013年地方财政分县区收支预算表" xfId="10"/>
    <cellStyle name="_Book1" xfId="11"/>
    <cellStyle name="_Book1_1" xfId="12"/>
    <cellStyle name="_Book1_2" xfId="13"/>
    <cellStyle name="_Book1_2_2013年地方财政分县区收支预算表" xfId="14"/>
    <cellStyle name="_Book1_2_Book1" xfId="15"/>
    <cellStyle name="_Book1_2_年初可执行指标录入" xfId="16"/>
    <cellStyle name="_Book1_2_阳泉市2013年第一次报省预算（全市0227）" xfId="17"/>
    <cellStyle name="_Book1_2_阳泉市2013预算测算（第二次）" xfId="18"/>
    <cellStyle name="_Book1_2013年地方财政分县区收支预算表" xfId="19"/>
    <cellStyle name="_Book1_3" xfId="20"/>
    <cellStyle name="_Book1_4" xfId="21"/>
    <cellStyle name="_Book1_Book1" xfId="22"/>
    <cellStyle name="_Book1_年初可执行指标录入" xfId="23"/>
    <cellStyle name="_Book1_阳泉市2013年第一次报省预算（全市0227）" xfId="24"/>
    <cellStyle name="_Book1_阳泉市2013预算测算（第二次）" xfId="25"/>
    <cellStyle name="_ET_STYLE_NoName_00_" xfId="26"/>
    <cellStyle name="_ET_STYLE_NoName_00__2013年地方财政分县区收支预算表" xfId="27"/>
    <cellStyle name="_ET_STYLE_NoName_00__Book1" xfId="28"/>
    <cellStyle name="_ET_STYLE_NoName_00__Book1_1" xfId="29"/>
    <cellStyle name="_ET_STYLE_NoName_00__Book1_1_2013年地方财政分县区收支预算表" xfId="30"/>
    <cellStyle name="_ET_STYLE_NoName_00__Book1_1_年初可执行指标录入" xfId="31"/>
    <cellStyle name="_ET_STYLE_NoName_00__Book1_1_县公司" xfId="32"/>
    <cellStyle name="_ET_STYLE_NoName_00__Book1_1_阳泉市2013年第一次报省预算（全市0227）" xfId="33"/>
    <cellStyle name="_ET_STYLE_NoName_00__Book1_1_阳泉市2013预算测算（第二次）" xfId="34"/>
    <cellStyle name="_ET_STYLE_NoName_00__Book1_1_银行账户情况表_2010年12月" xfId="35"/>
    <cellStyle name="_ET_STYLE_NoName_00__Book1_2" xfId="36"/>
    <cellStyle name="_ET_STYLE_NoName_00__Book1_2013年地方财政分县区收支预算表" xfId="37"/>
    <cellStyle name="_ET_STYLE_NoName_00__Book1_年初可执行指标录入" xfId="38"/>
    <cellStyle name="_ET_STYLE_NoName_00__Book1_县公司" xfId="39"/>
    <cellStyle name="_ET_STYLE_NoName_00__Book1_阳泉市2013年第一次报省预算（全市0227）" xfId="40"/>
    <cellStyle name="_ET_STYLE_NoName_00__Book1_阳泉市2013预算测算（第二次）" xfId="41"/>
    <cellStyle name="_ET_STYLE_NoName_00__Book1_银行账户情况表_2010年12月" xfId="42"/>
    <cellStyle name="_ET_STYLE_NoName_00__Sheet3" xfId="43"/>
    <cellStyle name="_ET_STYLE_NoName_00__建行" xfId="44"/>
    <cellStyle name="_ET_STYLE_NoName_00__年初可执行指标录入" xfId="45"/>
    <cellStyle name="_ET_STYLE_NoName_00__县公司" xfId="46"/>
    <cellStyle name="_ET_STYLE_NoName_00__阳泉市2013年第一次报省预算（全市0227）" xfId="47"/>
    <cellStyle name="_ET_STYLE_NoName_00__阳泉市2013预算测算（第二次）" xfId="48"/>
    <cellStyle name="_ET_STYLE_NoName_00__银行账户情况表_2010年12月" xfId="49"/>
    <cellStyle name="_ET_STYLE_NoName_00__云南水利电力有限公司" xfId="50"/>
    <cellStyle name="_Sheet1" xfId="51"/>
    <cellStyle name="_本部汇总" xfId="52"/>
    <cellStyle name="_南方电网" xfId="53"/>
    <cellStyle name="_年初可执行指标录入" xfId="54"/>
    <cellStyle name="_弱电系统设备配置报价清单" xfId="55"/>
    <cellStyle name="_阳泉市2013年第一次报省预算（全市0227）" xfId="56"/>
    <cellStyle name="_阳泉市2013预算测算（第二次）" xfId="57"/>
    <cellStyle name="0,0_x000d__x000a_NA_x000d__x000a_" xfId="58"/>
    <cellStyle name="20% - Accent1" xfId="59"/>
    <cellStyle name="20% - Accent2" xfId="60"/>
    <cellStyle name="20% - Accent3" xfId="61"/>
    <cellStyle name="20% - Accent4" xfId="62"/>
    <cellStyle name="20% - Accent5" xfId="63"/>
    <cellStyle name="20% - Accent6" xfId="64"/>
    <cellStyle name="20% - 强调文字颜色 1 2" xfId="65"/>
    <cellStyle name="20% - 强调文字颜色 1 2 2" xfId="66"/>
    <cellStyle name="20% - 强调文字颜色 1 2 3" xfId="67"/>
    <cellStyle name="20% - 强调文字颜色 1 2_2012年文教科审核单位目预算(修改后)" xfId="68"/>
    <cellStyle name="20% - 强调文字颜色 1 3" xfId="69"/>
    <cellStyle name="20% - 强调文字颜色 2 2" xfId="70"/>
    <cellStyle name="20% - 强调文字颜色 2 2 2" xfId="71"/>
    <cellStyle name="20% - 强调文字颜色 2 2 3" xfId="72"/>
    <cellStyle name="20% - 强调文字颜色 2 2_2012年文教科审核单位目预算(修改后)" xfId="73"/>
    <cellStyle name="20% - 强调文字颜色 2 3" xfId="74"/>
    <cellStyle name="20% - 强调文字颜色 3 2" xfId="75"/>
    <cellStyle name="20% - 强调文字颜色 3 2 2" xfId="76"/>
    <cellStyle name="20% - 强调文字颜色 3 2 3" xfId="77"/>
    <cellStyle name="20% - 强调文字颜色 3 2_2012年文教科审核单位目预算(修改后)" xfId="78"/>
    <cellStyle name="20% - 强调文字颜色 3 3" xfId="79"/>
    <cellStyle name="20% - 强调文字颜色 4 2" xfId="80"/>
    <cellStyle name="20% - 强调文字颜色 4 2 2" xfId="81"/>
    <cellStyle name="20% - 强调文字颜色 4 2 3" xfId="82"/>
    <cellStyle name="20% - 强调文字颜色 4 2_2012年文教科审核单位目预算(修改后)" xfId="83"/>
    <cellStyle name="20% - 强调文字颜色 4 3" xfId="84"/>
    <cellStyle name="20% - 强调文字颜色 5 2" xfId="85"/>
    <cellStyle name="20% - 强调文字颜色 5 2 2" xfId="86"/>
    <cellStyle name="20% - 强调文字颜色 5 2 3" xfId="87"/>
    <cellStyle name="20% - 强调文字颜色 5 2_2012年文教科审核单位目预算(修改后)" xfId="88"/>
    <cellStyle name="20% - 强调文字颜色 5 3" xfId="89"/>
    <cellStyle name="20% - 强调文字颜色 6 2" xfId="90"/>
    <cellStyle name="20% - 强调文字颜色 6 2 2" xfId="91"/>
    <cellStyle name="20% - 强调文字颜色 6 2 3" xfId="92"/>
    <cellStyle name="20% - 强调文字颜色 6 2_2012年文教科审核单位目预算(修改后)" xfId="93"/>
    <cellStyle name="20% - 强调文字颜色 6 3" xfId="94"/>
    <cellStyle name="40% - Accent1" xfId="95"/>
    <cellStyle name="40% - Accent2" xfId="96"/>
    <cellStyle name="40% - Accent3" xfId="97"/>
    <cellStyle name="40% - Accent4" xfId="98"/>
    <cellStyle name="40% - Accent5" xfId="99"/>
    <cellStyle name="40% - Accent6" xfId="100"/>
    <cellStyle name="40% - 强调文字颜色 1 2" xfId="101"/>
    <cellStyle name="40% - 强调文字颜色 1 2 2" xfId="102"/>
    <cellStyle name="40% - 强调文字颜色 1 2 3" xfId="103"/>
    <cellStyle name="40% - 强调文字颜色 1 2_2012年文教科审核单位目预算(修改后)" xfId="104"/>
    <cellStyle name="40% - 强调文字颜色 1 3" xfId="105"/>
    <cellStyle name="40% - 强调文字颜色 2 2" xfId="106"/>
    <cellStyle name="40% - 强调文字颜色 2 2 2" xfId="107"/>
    <cellStyle name="40% - 强调文字颜色 2 2 3" xfId="108"/>
    <cellStyle name="40% - 强调文字颜色 2 2_2012年文教科审核单位目预算(修改后)" xfId="109"/>
    <cellStyle name="40% - 强调文字颜色 2 3" xfId="110"/>
    <cellStyle name="40% - 强调文字颜色 3 2" xfId="111"/>
    <cellStyle name="40% - 强调文字颜色 3 2 2" xfId="112"/>
    <cellStyle name="40% - 强调文字颜色 3 2 3" xfId="113"/>
    <cellStyle name="40% - 强调文字颜色 3 2_2012年文教科审核单位目预算(修改后)" xfId="114"/>
    <cellStyle name="40% - 强调文字颜色 3 3" xfId="115"/>
    <cellStyle name="40% - 强调文字颜色 4 2" xfId="116"/>
    <cellStyle name="40% - 强调文字颜色 4 2 2" xfId="117"/>
    <cellStyle name="40% - 强调文字颜色 4 2 3" xfId="118"/>
    <cellStyle name="40% - 强调文字颜色 4 2_2012年文教科审核单位目预算(修改后)" xfId="119"/>
    <cellStyle name="40% - 强调文字颜色 4 3" xfId="120"/>
    <cellStyle name="40% - 强调文字颜色 5 2" xfId="121"/>
    <cellStyle name="40% - 强调文字颜色 5 2 2" xfId="122"/>
    <cellStyle name="40% - 强调文字颜色 5 2 3" xfId="123"/>
    <cellStyle name="40% - 强调文字颜色 5 2_2012年文教科审核单位目预算(修改后)" xfId="124"/>
    <cellStyle name="40% - 强调文字颜色 5 3" xfId="125"/>
    <cellStyle name="40% - 强调文字颜色 6 2" xfId="126"/>
    <cellStyle name="40% - 强调文字颜色 6 2 2" xfId="127"/>
    <cellStyle name="40% - 强调文字颜色 6 2 3" xfId="128"/>
    <cellStyle name="40% - 强调文字颜色 6 2_2012年文教科审核单位目预算(修改后)" xfId="129"/>
    <cellStyle name="40% - 强调文字颜色 6 3" xfId="130"/>
    <cellStyle name="60% - Accent1" xfId="131"/>
    <cellStyle name="60% - Accent2" xfId="132"/>
    <cellStyle name="60% - Accent3" xfId="133"/>
    <cellStyle name="60% - Accent4" xfId="134"/>
    <cellStyle name="60% - Accent5" xfId="135"/>
    <cellStyle name="60% - Accent6" xfId="136"/>
    <cellStyle name="60% - 强调文字颜色 1 2" xfId="137"/>
    <cellStyle name="60% - 强调文字颜色 1 2 2" xfId="138"/>
    <cellStyle name="60% - 强调文字颜色 1 2 3" xfId="139"/>
    <cellStyle name="60% - 强调文字颜色 1 2_2012年文教科审核单位目预算(修改后)" xfId="140"/>
    <cellStyle name="60% - 强调文字颜色 1 3" xfId="141"/>
    <cellStyle name="60% - 强调文字颜色 2 2" xfId="142"/>
    <cellStyle name="60% - 强调文字颜色 2 2 2" xfId="143"/>
    <cellStyle name="60% - 强调文字颜色 2 2 3" xfId="144"/>
    <cellStyle name="60% - 强调文字颜色 2 2_2012年文教科审核单位目预算(修改后)" xfId="145"/>
    <cellStyle name="60% - 强调文字颜色 2 3" xfId="146"/>
    <cellStyle name="60% - 强调文字颜色 3 2" xfId="147"/>
    <cellStyle name="60% - 强调文字颜色 3 2 2" xfId="148"/>
    <cellStyle name="60% - 强调文字颜色 3 2 3" xfId="149"/>
    <cellStyle name="60% - 强调文字颜色 3 2_2012年文教科审核单位目预算(修改后)" xfId="150"/>
    <cellStyle name="60% - 强调文字颜色 3 3" xfId="151"/>
    <cellStyle name="60% - 强调文字颜色 4 2" xfId="152"/>
    <cellStyle name="60% - 强调文字颜色 4 2 2" xfId="153"/>
    <cellStyle name="60% - 强调文字颜色 4 2 3" xfId="154"/>
    <cellStyle name="60% - 强调文字颜色 4 2_2012年文教科审核单位目预算(修改后)" xfId="155"/>
    <cellStyle name="60% - 强调文字颜色 4 3" xfId="156"/>
    <cellStyle name="60% - 强调文字颜色 5 2" xfId="157"/>
    <cellStyle name="60% - 强调文字颜色 5 2 2" xfId="158"/>
    <cellStyle name="60% - 强调文字颜色 5 2 3" xfId="159"/>
    <cellStyle name="60% - 强调文字颜色 5 2_2012年文教科审核单位目预算(修改后)" xfId="160"/>
    <cellStyle name="60% - 强调文字颜色 5 3" xfId="161"/>
    <cellStyle name="60% - 强调文字颜色 6 2" xfId="162"/>
    <cellStyle name="60% - 强调文字颜色 6 2 2" xfId="163"/>
    <cellStyle name="60% - 强调文字颜色 6 2 3" xfId="164"/>
    <cellStyle name="60% - 强调文字颜色 6 2_2012年文教科审核单位目预算(修改后)" xfId="165"/>
    <cellStyle name="60% - 强调文字颜色 6 3" xfId="166"/>
    <cellStyle name="6mal" xfId="167"/>
    <cellStyle name="Accent1" xfId="168"/>
    <cellStyle name="Accent1 - 20%" xfId="169"/>
    <cellStyle name="Accent1 - 40%" xfId="170"/>
    <cellStyle name="Accent1 - 60%" xfId="171"/>
    <cellStyle name="Accent1_2013.2.27文教口预算建议汇总表(第一次会后修改)" xfId="172"/>
    <cellStyle name="Accent2" xfId="173"/>
    <cellStyle name="Accent2 - 20%" xfId="174"/>
    <cellStyle name="Accent2 - 40%" xfId="175"/>
    <cellStyle name="Accent2 - 60%" xfId="176"/>
    <cellStyle name="Accent2_2013.2.27文教口预算建议汇总表(第一次会后修改)" xfId="177"/>
    <cellStyle name="Accent3" xfId="178"/>
    <cellStyle name="Accent3 - 20%" xfId="179"/>
    <cellStyle name="Accent3 - 40%" xfId="180"/>
    <cellStyle name="Accent3 - 60%" xfId="181"/>
    <cellStyle name="Accent3_2013.2.27文教口预算建议汇总表(第一次会后修改)" xfId="182"/>
    <cellStyle name="Accent4" xfId="183"/>
    <cellStyle name="Accent4 - 20%" xfId="184"/>
    <cellStyle name="Accent4 - 40%" xfId="185"/>
    <cellStyle name="Accent4 - 60%" xfId="186"/>
    <cellStyle name="Accent4_2013.2.27文教口预算建议汇总表(第一次会后修改)" xfId="187"/>
    <cellStyle name="Accent5" xfId="188"/>
    <cellStyle name="Accent5 - 20%" xfId="189"/>
    <cellStyle name="Accent5 - 40%" xfId="190"/>
    <cellStyle name="Accent5 - 60%" xfId="191"/>
    <cellStyle name="Accent5_2013.2.27文教口预算建议汇总表(第一次会后修改)" xfId="192"/>
    <cellStyle name="Accent6" xfId="193"/>
    <cellStyle name="Accent6 - 20%" xfId="194"/>
    <cellStyle name="Accent6 - 40%" xfId="195"/>
    <cellStyle name="Accent6 - 60%" xfId="196"/>
    <cellStyle name="Accent6_2013.2.27文教口预算建议汇总表(第一次会后修改)" xfId="197"/>
    <cellStyle name="args.style" xfId="198"/>
    <cellStyle name="Bad" xfId="199"/>
    <cellStyle name="Black" xfId="200"/>
    <cellStyle name="Border" xfId="201"/>
    <cellStyle name="Calc Currency (0)" xfId="202"/>
    <cellStyle name="Calculation" xfId="203"/>
    <cellStyle name="Check Cell" xfId="204"/>
    <cellStyle name="ColLevel_0" xfId="205"/>
    <cellStyle name="Comma [0]" xfId="206"/>
    <cellStyle name="comma zerodec" xfId="207"/>
    <cellStyle name="Comma_!!!GO" xfId="208"/>
    <cellStyle name="comma-d" xfId="209"/>
    <cellStyle name="Currency [0]" xfId="210"/>
    <cellStyle name="Currency_!!!GO" xfId="211"/>
    <cellStyle name="Currency1" xfId="212"/>
    <cellStyle name="Date" xfId="213"/>
    <cellStyle name="Dezimal [0]_laroux" xfId="214"/>
    <cellStyle name="Dezimal_laroux" xfId="215"/>
    <cellStyle name="Dollar (zero dec)" xfId="216"/>
    <cellStyle name="Explanatory Text" xfId="217"/>
    <cellStyle name="Fixed" xfId="218"/>
    <cellStyle name="Followed Hyperlink_AheadBehind.xls Chart 23" xfId="219"/>
    <cellStyle name="Good" xfId="220"/>
    <cellStyle name="Grey" xfId="221"/>
    <cellStyle name="Header1" xfId="222"/>
    <cellStyle name="Header2" xfId="223"/>
    <cellStyle name="Heading 1" xfId="224"/>
    <cellStyle name="Heading 2" xfId="225"/>
    <cellStyle name="Heading 3" xfId="226"/>
    <cellStyle name="Heading 4" xfId="227"/>
    <cellStyle name="HEADING1" xfId="228"/>
    <cellStyle name="HEADING2" xfId="229"/>
    <cellStyle name="Hyperlink_AheadBehind.xls Chart 23" xfId="230"/>
    <cellStyle name="Input" xfId="231"/>
    <cellStyle name="Input [yellow]" xfId="232"/>
    <cellStyle name="Input Cells" xfId="233"/>
    <cellStyle name="Input_2013.2.27文教口预算建议汇总表(第一次会后修改)" xfId="234"/>
    <cellStyle name="Linked Cell" xfId="235"/>
    <cellStyle name="Linked Cells" xfId="236"/>
    <cellStyle name="Millares [0]_96 Risk" xfId="237"/>
    <cellStyle name="Millares_96 Risk" xfId="238"/>
    <cellStyle name="Milliers [0]_!!!GO" xfId="239"/>
    <cellStyle name="Milliers_!!!GO" xfId="240"/>
    <cellStyle name="Moneda [0]_96 Risk" xfId="241"/>
    <cellStyle name="Moneda_96 Risk" xfId="242"/>
    <cellStyle name="Mon閠aire [0]_!!!GO" xfId="243"/>
    <cellStyle name="Mon閠aire_!!!GO" xfId="244"/>
    <cellStyle name="Neutral" xfId="245"/>
    <cellStyle name="New Times Roman" xfId="246"/>
    <cellStyle name="no dec" xfId="247"/>
    <cellStyle name="Non défini" xfId="248"/>
    <cellStyle name="Norma,_laroux_4_营业在建 (2)_E21" xfId="249"/>
    <cellStyle name="Normal - Style1" xfId="250"/>
    <cellStyle name="Normal_!!!GO" xfId="251"/>
    <cellStyle name="Note" xfId="252"/>
    <cellStyle name="Output" xfId="253"/>
    <cellStyle name="per.style" xfId="254"/>
    <cellStyle name="Percent [2]" xfId="255"/>
    <cellStyle name="Percent_!!!GO" xfId="256"/>
    <cellStyle name="Pourcentage_pldt" xfId="257"/>
    <cellStyle name="PSChar" xfId="258"/>
    <cellStyle name="PSDate" xfId="259"/>
    <cellStyle name="PSDec" xfId="260"/>
    <cellStyle name="PSHeading" xfId="261"/>
    <cellStyle name="PSInt" xfId="262"/>
    <cellStyle name="PSSpacer" xfId="263"/>
    <cellStyle name="Red" xfId="264"/>
    <cellStyle name="RowLevel_0" xfId="265"/>
    <cellStyle name="sstot" xfId="266"/>
    <cellStyle name="Standard_AREAS" xfId="267"/>
    <cellStyle name="t" xfId="268"/>
    <cellStyle name="t_HVAC Equipment (3)" xfId="269"/>
    <cellStyle name="Title" xfId="270"/>
    <cellStyle name="Total" xfId="271"/>
    <cellStyle name="Tusental (0)_pldt" xfId="272"/>
    <cellStyle name="Tusental_pldt" xfId="273"/>
    <cellStyle name="Valuta (0)_pldt" xfId="274"/>
    <cellStyle name="Valuta_pldt" xfId="275"/>
    <cellStyle name="Warning Text" xfId="276"/>
    <cellStyle name="百分比" xfId="1" builtinId="5"/>
    <cellStyle name="百分比 2" xfId="277"/>
    <cellStyle name="百分比 3" xfId="278"/>
    <cellStyle name="百分比 4" xfId="279"/>
    <cellStyle name="捠壿 [0.00]_Region Orders (2)" xfId="280"/>
    <cellStyle name="捠壿_Region Orders (2)" xfId="281"/>
    <cellStyle name="编号" xfId="282"/>
    <cellStyle name="标题 1 2" xfId="283"/>
    <cellStyle name="标题 1 2 2" xfId="284"/>
    <cellStyle name="标题 1 2 3" xfId="285"/>
    <cellStyle name="标题 1 2_2012年文教科审核单位目预算(修改后)" xfId="286"/>
    <cellStyle name="标题 1 3" xfId="287"/>
    <cellStyle name="标题 2 2" xfId="288"/>
    <cellStyle name="标题 2 2 2" xfId="289"/>
    <cellStyle name="标题 2 2 3" xfId="290"/>
    <cellStyle name="标题 2 2_2012年文教科审核单位目预算(修改后)" xfId="291"/>
    <cellStyle name="标题 2 3" xfId="292"/>
    <cellStyle name="标题 3 2" xfId="293"/>
    <cellStyle name="标题 3 2 2" xfId="294"/>
    <cellStyle name="标题 3 2 3" xfId="295"/>
    <cellStyle name="标题 3 2_2012年文教科审核单位目预算(修改后)" xfId="296"/>
    <cellStyle name="标题 3 3" xfId="297"/>
    <cellStyle name="标题 4 2" xfId="298"/>
    <cellStyle name="标题 4 2 2" xfId="299"/>
    <cellStyle name="标题 4 2 3" xfId="300"/>
    <cellStyle name="标题 4 2_2012年文教科审核单位目预算(修改后)" xfId="301"/>
    <cellStyle name="标题 4 3" xfId="302"/>
    <cellStyle name="标题 5" xfId="303"/>
    <cellStyle name="标题 5 2" xfId="304"/>
    <cellStyle name="标题 5 3" xfId="305"/>
    <cellStyle name="标题 6" xfId="306"/>
    <cellStyle name="标题1" xfId="307"/>
    <cellStyle name="表标题" xfId="308"/>
    <cellStyle name="部门" xfId="309"/>
    <cellStyle name="差 2" xfId="310"/>
    <cellStyle name="差 2 2" xfId="311"/>
    <cellStyle name="差 2 3" xfId="312"/>
    <cellStyle name="差 2_2012年文教科审核单位目预算(修改后)" xfId="313"/>
    <cellStyle name="差 3" xfId="314"/>
    <cellStyle name="差_~4190974" xfId="315"/>
    <cellStyle name="差_~4190974_2013.2.27文教口预算建议汇总表(第一次会后修改)" xfId="316"/>
    <cellStyle name="差_~4190974_2013各科项目预算0322" xfId="317"/>
    <cellStyle name="差_~4190974_Book1" xfId="318"/>
    <cellStyle name="差_~4190974_分单位预算" xfId="319"/>
    <cellStyle name="差_~4190974_开发区 2015年第二次报省市县财政预算表0618" xfId="320"/>
    <cellStyle name="差_~4190974_开发区 2015年第二次报省市县财政预算表0624" xfId="321"/>
    <cellStyle name="差_~4190974_人大审议法定民生支出" xfId="322"/>
    <cellStyle name="差_~5676413" xfId="323"/>
    <cellStyle name="差_~5676413_2013.2.27文教口预算建议汇总表(第一次会后修改)" xfId="324"/>
    <cellStyle name="差_~5676413_2013各科项目预算0322" xfId="325"/>
    <cellStyle name="差_~5676413_Book1" xfId="326"/>
    <cellStyle name="差_~5676413_分单位预算" xfId="327"/>
    <cellStyle name="差_~5676413_开发区 2015年第二次报省市县财政预算表0618" xfId="328"/>
    <cellStyle name="差_~5676413_开发区 2015年第二次报省市县财政预算表0624" xfId="329"/>
    <cellStyle name="差_~5676413_人大审议法定民生支出" xfId="330"/>
    <cellStyle name="差_00省级(打印)" xfId="331"/>
    <cellStyle name="差_00省级(打印)_2013.2.27文教口预算建议汇总表(第一次会后修改)" xfId="332"/>
    <cellStyle name="差_00省级(打印)_2013各科项目预算0322" xfId="333"/>
    <cellStyle name="差_00省级(打印)_Book1" xfId="334"/>
    <cellStyle name="差_00省级(打印)_分单位预算" xfId="335"/>
    <cellStyle name="差_00省级(打印)_开发区 2015年第二次报省市县财政预算表0618" xfId="336"/>
    <cellStyle name="差_00省级(打印)_开发区 2015年第二次报省市县财政预算表0624" xfId="337"/>
    <cellStyle name="差_00省级(打印)_人大审议法定民生支出" xfId="338"/>
    <cellStyle name="差_00省级(定稿)" xfId="339"/>
    <cellStyle name="差_00省级(定稿)_2013.2.27文教口预算建议汇总表(第一次会后修改)" xfId="340"/>
    <cellStyle name="差_00省级(定稿)_2013各科项目预算0322" xfId="341"/>
    <cellStyle name="差_00省级(定稿)_Book1" xfId="342"/>
    <cellStyle name="差_00省级(定稿)_分单位预算" xfId="343"/>
    <cellStyle name="差_00省级(定稿)_开发区 2015年第二次报省市县财政预算表0618" xfId="344"/>
    <cellStyle name="差_00省级(定稿)_开发区 2015年第二次报省市县财政预算表0624" xfId="345"/>
    <cellStyle name="差_00省级(定稿)_人大审议法定民生支出" xfId="346"/>
    <cellStyle name="差_03昭通" xfId="347"/>
    <cellStyle name="差_03昭通_2013.2.27文教口预算建议汇总表(第一次会后修改)" xfId="348"/>
    <cellStyle name="差_03昭通_2013各科项目预算0322" xfId="349"/>
    <cellStyle name="差_03昭通_Book1" xfId="350"/>
    <cellStyle name="差_03昭通_分单位预算" xfId="351"/>
    <cellStyle name="差_03昭通_开发区 2015年第二次报省市县财政预算表0618" xfId="352"/>
    <cellStyle name="差_03昭通_开发区 2015年第二次报省市县财政预算表0624" xfId="353"/>
    <cellStyle name="差_03昭通_人大审议法定民生支出" xfId="354"/>
    <cellStyle name="差_0502通海县" xfId="355"/>
    <cellStyle name="差_0502通海县_2013.2.27文教口预算建议汇总表(第一次会后修改)" xfId="356"/>
    <cellStyle name="差_0502通海县_2013各科项目预算0322" xfId="357"/>
    <cellStyle name="差_0502通海县_Book1" xfId="358"/>
    <cellStyle name="差_0502通海县_分单位预算" xfId="359"/>
    <cellStyle name="差_0502通海县_开发区 2015年第二次报省市县财政预算表0618" xfId="360"/>
    <cellStyle name="差_0502通海县_开发区 2015年第二次报省市县财政预算表0624" xfId="361"/>
    <cellStyle name="差_0502通海县_人大审议法定民生支出" xfId="362"/>
    <cellStyle name="差_05玉溪" xfId="363"/>
    <cellStyle name="差_05玉溪_2013.2.27文教口预算建议汇总表(第一次会后修改)" xfId="364"/>
    <cellStyle name="差_05玉溪_2013各科项目预算0322" xfId="365"/>
    <cellStyle name="差_05玉溪_Book1" xfId="366"/>
    <cellStyle name="差_05玉溪_分单位预算" xfId="367"/>
    <cellStyle name="差_05玉溪_开发区 2015年第二次报省市县财政预算表0618" xfId="368"/>
    <cellStyle name="差_05玉溪_开发区 2015年第二次报省市县财政预算表0624" xfId="369"/>
    <cellStyle name="差_05玉溪_人大审议法定民生支出" xfId="370"/>
    <cellStyle name="差_0605石屏县" xfId="371"/>
    <cellStyle name="差_0605石屏县_2013.2.27文教口预算建议汇总表(第一次会后修改)" xfId="372"/>
    <cellStyle name="差_0605石屏县_2013各科项目预算0322" xfId="373"/>
    <cellStyle name="差_0605石屏县_Book1" xfId="374"/>
    <cellStyle name="差_0605石屏县_分单位预算" xfId="375"/>
    <cellStyle name="差_0605石屏县_开发区 2015年第二次报省市县财政预算表0618" xfId="376"/>
    <cellStyle name="差_0605石屏县_开发区 2015年第二次报省市县财政预算表0624" xfId="377"/>
    <cellStyle name="差_0605石屏县_人大审议法定民生支出" xfId="378"/>
    <cellStyle name="差_1003牟定县" xfId="379"/>
    <cellStyle name="差_1110洱源县" xfId="380"/>
    <cellStyle name="差_1110洱源县_2013.2.27文教口预算建议汇总表(第一次会后修改)" xfId="381"/>
    <cellStyle name="差_1110洱源县_2013各科项目预算0322" xfId="382"/>
    <cellStyle name="差_1110洱源县_Book1" xfId="383"/>
    <cellStyle name="差_1110洱源县_分单位预算" xfId="384"/>
    <cellStyle name="差_1110洱源县_开发区 2015年第二次报省市县财政预算表0618" xfId="385"/>
    <cellStyle name="差_1110洱源县_开发区 2015年第二次报省市县财政预算表0624" xfId="386"/>
    <cellStyle name="差_1110洱源县_人大审议法定民生支出" xfId="387"/>
    <cellStyle name="差_11大理" xfId="388"/>
    <cellStyle name="差_11大理_2013.2.27文教口预算建议汇总表(第一次会后修改)" xfId="389"/>
    <cellStyle name="差_11大理_2013各科项目预算0322" xfId="390"/>
    <cellStyle name="差_11大理_Book1" xfId="391"/>
    <cellStyle name="差_11大理_分单位预算" xfId="392"/>
    <cellStyle name="差_11大理_开发区 2015年第二次报省市县财政预算表0618" xfId="393"/>
    <cellStyle name="差_11大理_开发区 2015年第二次报省市县财政预算表0624" xfId="394"/>
    <cellStyle name="差_11大理_人大审议法定民生支出" xfId="395"/>
    <cellStyle name="差_2、土地面积、人口、粮食产量基本情况" xfId="396"/>
    <cellStyle name="差_2、土地面积、人口、粮食产量基本情况_2013.2.27文教口预算建议汇总表(第一次会后修改)" xfId="397"/>
    <cellStyle name="差_2、土地面积、人口、粮食产量基本情况_2013各科项目预算0322" xfId="398"/>
    <cellStyle name="差_2、土地面积、人口、粮食产量基本情况_Book1" xfId="399"/>
    <cellStyle name="差_2、土地面积、人口、粮食产量基本情况_分单位预算" xfId="400"/>
    <cellStyle name="差_2、土地面积、人口、粮食产量基本情况_开发区 2015年第二次报省市县财政预算表0618" xfId="401"/>
    <cellStyle name="差_2、土地面积、人口、粮食产量基本情况_开发区 2015年第二次报省市县财政预算表0624" xfId="402"/>
    <cellStyle name="差_2、土地面积、人口、粮食产量基本情况_人大审议法定民生支出" xfId="403"/>
    <cellStyle name="差_2006年分析表" xfId="404"/>
    <cellStyle name="差_2006年分析表_2013.2.27文教口预算建议汇总表(第一次会后修改)" xfId="405"/>
    <cellStyle name="差_2006年分析表_2013各科项目预算0322" xfId="406"/>
    <cellStyle name="差_2006年分析表_Book1" xfId="407"/>
    <cellStyle name="差_2006年分析表_分单位预算" xfId="408"/>
    <cellStyle name="差_2006年分析表_开发区 2015年第二次报省市县财政预算表0618" xfId="409"/>
    <cellStyle name="差_2006年分析表_开发区 2015年第二次报省市县财政预算表0624" xfId="410"/>
    <cellStyle name="差_2006年分析表_人大审议法定民生支出" xfId="411"/>
    <cellStyle name="差_2006年基础数据" xfId="412"/>
    <cellStyle name="差_2006年基础数据_2013.2.27文教口预算建议汇总表(第一次会后修改)" xfId="413"/>
    <cellStyle name="差_2006年基础数据_2013各科项目预算0322" xfId="414"/>
    <cellStyle name="差_2006年基础数据_Book1" xfId="415"/>
    <cellStyle name="差_2006年基础数据_分单位预算" xfId="416"/>
    <cellStyle name="差_2006年基础数据_开发区 2015年第二次报省市县财政预算表0618" xfId="417"/>
    <cellStyle name="差_2006年基础数据_开发区 2015年第二次报省市县财政预算表0624" xfId="418"/>
    <cellStyle name="差_2006年基础数据_人大审议法定民生支出" xfId="419"/>
    <cellStyle name="差_2006年全省财力计算表（中央、决算）" xfId="420"/>
    <cellStyle name="差_2006年全省财力计算表（中央、决算）_2013.2.27文教口预算建议汇总表(第一次会后修改)" xfId="421"/>
    <cellStyle name="差_2006年全省财力计算表（中央、决算）_2013各科项目预算0322" xfId="422"/>
    <cellStyle name="差_2006年全省财力计算表（中央、决算）_Book1" xfId="423"/>
    <cellStyle name="差_2006年全省财力计算表（中央、决算）_分单位预算" xfId="424"/>
    <cellStyle name="差_2006年全省财力计算表（中央、决算）_开发区 2015年第二次报省市县财政预算表0618" xfId="425"/>
    <cellStyle name="差_2006年全省财力计算表（中央、决算）_开发区 2015年第二次报省市县财政预算表0624" xfId="426"/>
    <cellStyle name="差_2006年全省财力计算表（中央、决算）_人大审议法定民生支出" xfId="427"/>
    <cellStyle name="差_2006年水利统计指标统计表" xfId="428"/>
    <cellStyle name="差_2006年水利统计指标统计表_2013.2.27文教口预算建议汇总表(第一次会后修改)" xfId="429"/>
    <cellStyle name="差_2006年水利统计指标统计表_2013各科项目预算0322" xfId="430"/>
    <cellStyle name="差_2006年水利统计指标统计表_Book1" xfId="431"/>
    <cellStyle name="差_2006年水利统计指标统计表_分单位预算" xfId="432"/>
    <cellStyle name="差_2006年水利统计指标统计表_开发区 2015年第二次报省市县财政预算表0618" xfId="433"/>
    <cellStyle name="差_2006年水利统计指标统计表_开发区 2015年第二次报省市县财政预算表0624" xfId="434"/>
    <cellStyle name="差_2006年水利统计指标统计表_人大审议法定民生支出" xfId="435"/>
    <cellStyle name="差_2006年在职人员情况" xfId="436"/>
    <cellStyle name="差_2006年在职人员情况_2013.2.27文教口预算建议汇总表(第一次会后修改)" xfId="437"/>
    <cellStyle name="差_2006年在职人员情况_2013各科项目预算0322" xfId="438"/>
    <cellStyle name="差_2006年在职人员情况_Book1" xfId="439"/>
    <cellStyle name="差_2006年在职人员情况_分单位预算" xfId="440"/>
    <cellStyle name="差_2006年在职人员情况_开发区 2015年第二次报省市县财政预算表0618" xfId="441"/>
    <cellStyle name="差_2006年在职人员情况_开发区 2015年第二次报省市县财政预算表0624" xfId="442"/>
    <cellStyle name="差_2006年在职人员情况_人大审议法定民生支出" xfId="443"/>
    <cellStyle name="差_2007年检察院案件数" xfId="444"/>
    <cellStyle name="差_2007年检察院案件数_2013.2.27文教口预算建议汇总表(第一次会后修改)" xfId="445"/>
    <cellStyle name="差_2007年检察院案件数_2013各科项目预算0322" xfId="446"/>
    <cellStyle name="差_2007年检察院案件数_Book1" xfId="447"/>
    <cellStyle name="差_2007年检察院案件数_分单位预算" xfId="448"/>
    <cellStyle name="差_2007年检察院案件数_开发区 2015年第二次报省市县财政预算表0618" xfId="449"/>
    <cellStyle name="差_2007年检察院案件数_开发区 2015年第二次报省市县财政预算表0624" xfId="450"/>
    <cellStyle name="差_2007年检察院案件数_人大审议法定民生支出" xfId="451"/>
    <cellStyle name="差_2007年可用财力" xfId="452"/>
    <cellStyle name="差_2007年可用财力_2013.2.27文教口预算建议汇总表(第一次会后修改)" xfId="453"/>
    <cellStyle name="差_2007年可用财力_2013各科项目预算0322" xfId="454"/>
    <cellStyle name="差_2007年可用财力_Book1" xfId="455"/>
    <cellStyle name="差_2007年可用财力_分单位预算" xfId="456"/>
    <cellStyle name="差_2007年可用财力_开发区 2015年第二次报省市县财政预算表0618" xfId="457"/>
    <cellStyle name="差_2007年可用财力_开发区 2015年第二次报省市县财政预算表0624" xfId="458"/>
    <cellStyle name="差_2007年可用财力_人大审议法定民生支出" xfId="459"/>
    <cellStyle name="差_2007年人员分部门统计表" xfId="460"/>
    <cellStyle name="差_2007年人员分部门统计表_2013.2.27文教口预算建议汇总表(第一次会后修改)" xfId="461"/>
    <cellStyle name="差_2007年人员分部门统计表_2013各科项目预算0322" xfId="462"/>
    <cellStyle name="差_2007年人员分部门统计表_Book1" xfId="463"/>
    <cellStyle name="差_2007年人员分部门统计表_分单位预算" xfId="464"/>
    <cellStyle name="差_2007年人员分部门统计表_开发区 2015年第二次报省市县财政预算表0618" xfId="465"/>
    <cellStyle name="差_2007年人员分部门统计表_开发区 2015年第二次报省市县财政预算表0624" xfId="466"/>
    <cellStyle name="差_2007年人员分部门统计表_人大审议法定民生支出" xfId="467"/>
    <cellStyle name="差_2007年政法部门业务指标" xfId="468"/>
    <cellStyle name="差_2007年政法部门业务指标_2013.2.27文教口预算建议汇总表(第一次会后修改)" xfId="469"/>
    <cellStyle name="差_2007年政法部门业务指标_2013各科项目预算0322" xfId="470"/>
    <cellStyle name="差_2007年政法部门业务指标_Book1" xfId="471"/>
    <cellStyle name="差_2007年政法部门业务指标_分单位预算" xfId="472"/>
    <cellStyle name="差_2007年政法部门业务指标_开发区 2015年第二次报省市县财政预算表0618" xfId="473"/>
    <cellStyle name="差_2007年政法部门业务指标_开发区 2015年第二次报省市县财政预算表0624" xfId="474"/>
    <cellStyle name="差_2007年政法部门业务指标_人大审议法定民生支出" xfId="475"/>
    <cellStyle name="差_2008年县级公安保障标准落实奖励经费分配测算" xfId="476"/>
    <cellStyle name="差_2008年县级公安保障标准落实奖励经费分配测算_2013.2.27文教口预算建议汇总表(第一次会后修改)" xfId="477"/>
    <cellStyle name="差_2008年县级公安保障标准落实奖励经费分配测算_2013各科项目预算0322" xfId="478"/>
    <cellStyle name="差_2008年县级公安保障标准落实奖励经费分配测算_Book1" xfId="479"/>
    <cellStyle name="差_2008年县级公安保障标准落实奖励经费分配测算_分单位预算" xfId="480"/>
    <cellStyle name="差_2008年县级公安保障标准落实奖励经费分配测算_开发区 2015年第二次报省市县财政预算表0618" xfId="481"/>
    <cellStyle name="差_2008年县级公安保障标准落实奖励经费分配测算_开发区 2015年第二次报省市县财政预算表0624" xfId="482"/>
    <cellStyle name="差_2008年县级公安保障标准落实奖励经费分配测算_人大审议法定民生支出" xfId="483"/>
    <cellStyle name="差_2008云南省分县市中小学教职工统计表（教育厅提供）" xfId="484"/>
    <cellStyle name="差_2008云南省分县市中小学教职工统计表（教育厅提供）_2013.2.27文教口预算建议汇总表(第一次会后修改)" xfId="485"/>
    <cellStyle name="差_2008云南省分县市中小学教职工统计表（教育厅提供）_2013各科项目预算0322" xfId="486"/>
    <cellStyle name="差_2008云南省分县市中小学教职工统计表（教育厅提供）_Book1" xfId="487"/>
    <cellStyle name="差_2008云南省分县市中小学教职工统计表（教育厅提供）_分单位预算" xfId="488"/>
    <cellStyle name="差_2008云南省分县市中小学教职工统计表（教育厅提供）_开发区 2015年第二次报省市县财政预算表0618" xfId="489"/>
    <cellStyle name="差_2008云南省分县市中小学教职工统计表（教育厅提供）_开发区 2015年第二次报省市县财政预算表0624" xfId="490"/>
    <cellStyle name="差_2008云南省分县市中小学教职工统计表（教育厅提供）_人大审议法定民生支出" xfId="491"/>
    <cellStyle name="差_2009年一般性转移支付标准工资" xfId="492"/>
    <cellStyle name="差_2009年一般性转移支付标准工资_~4190974" xfId="493"/>
    <cellStyle name="差_2009年一般性转移支付标准工资_~4190974_2013.2.27文教口预算建议汇总表(第一次会后修改)" xfId="494"/>
    <cellStyle name="差_2009年一般性转移支付标准工资_~4190974_2013各科项目预算0322" xfId="495"/>
    <cellStyle name="差_2009年一般性转移支付标准工资_~4190974_Book1" xfId="496"/>
    <cellStyle name="差_2009年一般性转移支付标准工资_~4190974_分单位预算" xfId="497"/>
    <cellStyle name="差_2009年一般性转移支付标准工资_~4190974_开发区 2015年第二次报省市县财政预算表0618" xfId="498"/>
    <cellStyle name="差_2009年一般性转移支付标准工资_~4190974_开发区 2015年第二次报省市县财政预算表0624" xfId="499"/>
    <cellStyle name="差_2009年一般性转移支付标准工资_~4190974_人大审议法定民生支出" xfId="500"/>
    <cellStyle name="差_2009年一般性转移支付标准工资_~5676413" xfId="501"/>
    <cellStyle name="差_2009年一般性转移支付标准工资_~5676413_2013.2.27文教口预算建议汇总表(第一次会后修改)" xfId="502"/>
    <cellStyle name="差_2009年一般性转移支付标准工资_~5676413_2013各科项目预算0322" xfId="503"/>
    <cellStyle name="差_2009年一般性转移支付标准工资_~5676413_Book1" xfId="504"/>
    <cellStyle name="差_2009年一般性转移支付标准工资_~5676413_分单位预算" xfId="505"/>
    <cellStyle name="差_2009年一般性转移支付标准工资_~5676413_开发区 2015年第二次报省市县财政预算表0618" xfId="506"/>
    <cellStyle name="差_2009年一般性转移支付标准工资_~5676413_开发区 2015年第二次报省市县财政预算表0624" xfId="507"/>
    <cellStyle name="差_2009年一般性转移支付标准工资_~5676413_人大审议法定民生支出" xfId="508"/>
    <cellStyle name="差_2009年一般性转移支付标准工资_2013.2.27文教口预算建议汇总表(第一次会后修改)" xfId="509"/>
    <cellStyle name="差_2009年一般性转移支付标准工资_2013各科项目预算0322" xfId="510"/>
    <cellStyle name="差_2009年一般性转移支付标准工资_Book1" xfId="511"/>
    <cellStyle name="差_2009年一般性转移支付标准工资_不用软件计算9.1不考虑经费管理评价xl" xfId="512"/>
    <cellStyle name="差_2009年一般性转移支付标准工资_不用软件计算9.1不考虑经费管理评价xl_2013.2.27文教口预算建议汇总表(第一次会后修改)" xfId="513"/>
    <cellStyle name="差_2009年一般性转移支付标准工资_不用软件计算9.1不考虑经费管理评价xl_2013各科项目预算0322" xfId="514"/>
    <cellStyle name="差_2009年一般性转移支付标准工资_不用软件计算9.1不考虑经费管理评价xl_Book1" xfId="515"/>
    <cellStyle name="差_2009年一般性转移支付标准工资_不用软件计算9.1不考虑经费管理评价xl_分单位预算" xfId="516"/>
    <cellStyle name="差_2009年一般性转移支付标准工资_不用软件计算9.1不考虑经费管理评价xl_开发区 2015年第二次报省市县财政预算表0618" xfId="517"/>
    <cellStyle name="差_2009年一般性转移支付标准工资_不用软件计算9.1不考虑经费管理评价xl_开发区 2015年第二次报省市县财政预算表0624" xfId="518"/>
    <cellStyle name="差_2009年一般性转移支付标准工资_不用软件计算9.1不考虑经费管理评价xl_人大审议法定民生支出" xfId="519"/>
    <cellStyle name="差_2009年一般性转移支付标准工资_地方配套按人均增幅控制8.30xl" xfId="520"/>
    <cellStyle name="差_2009年一般性转移支付标准工资_地方配套按人均增幅控制8.30xl_2013.2.27文教口预算建议汇总表(第一次会后修改)" xfId="521"/>
    <cellStyle name="差_2009年一般性转移支付标准工资_地方配套按人均增幅控制8.30xl_2013各科项目预算0322" xfId="522"/>
    <cellStyle name="差_2009年一般性转移支付标准工资_地方配套按人均增幅控制8.30xl_Book1" xfId="523"/>
    <cellStyle name="差_2009年一般性转移支付标准工资_地方配套按人均增幅控制8.30xl_分单位预算" xfId="524"/>
    <cellStyle name="差_2009年一般性转移支付标准工资_地方配套按人均增幅控制8.30xl_开发区 2015年第二次报省市县财政预算表0618" xfId="525"/>
    <cellStyle name="差_2009年一般性转移支付标准工资_地方配套按人均增幅控制8.30xl_开发区 2015年第二次报省市县财政预算表0624" xfId="526"/>
    <cellStyle name="差_2009年一般性转移支付标准工资_地方配套按人均增幅控制8.30xl_人大审议法定民生支出" xfId="527"/>
    <cellStyle name="差_2009年一般性转移支付标准工资_地方配套按人均增幅控制8.30一般预算平均增幅、人均可用财力平均增幅两次控制、社会治安系数调整、案件数调整xl" xfId="528"/>
    <cellStyle name="差_2009年一般性转移支付标准工资_地方配套按人均增幅控制8.30一般预算平均增幅、人均可用财力平均增幅两次控制、社会治安系数调整、案件数调整xl_2013.2.27文教口预算建议汇总表(第一次会后修改)" xfId="529"/>
    <cellStyle name="差_2009年一般性转移支付标准工资_地方配套按人均增幅控制8.30一般预算平均增幅、人均可用财力平均增幅两次控制、社会治安系数调整、案件数调整xl_2013各科项目预算0322" xfId="530"/>
    <cellStyle name="差_2009年一般性转移支付标准工资_地方配套按人均增幅控制8.30一般预算平均增幅、人均可用财力平均增幅两次控制、社会治安系数调整、案件数调整xl_Book1" xfId="531"/>
    <cellStyle name="差_2009年一般性转移支付标准工资_地方配套按人均增幅控制8.30一般预算平均增幅、人均可用财力平均增幅两次控制、社会治安系数调整、案件数调整xl_分单位预算" xfId="532"/>
    <cellStyle name="差_2009年一般性转移支付标准工资_地方配套按人均增幅控制8.30一般预算平均增幅、人均可用财力平均增幅两次控制、社会治安系数调整、案件数调整xl_开发区 2015年第二次报省市县财政预算表0618" xfId="533"/>
    <cellStyle name="差_2009年一般性转移支付标准工资_地方配套按人均增幅控制8.30一般预算平均增幅、人均可用财力平均增幅两次控制、社会治安系数调整、案件数调整xl_开发区 2015年第二次报省市县财政预算表0624" xfId="534"/>
    <cellStyle name="差_2009年一般性转移支付标准工资_地方配套按人均增幅控制8.30一般预算平均增幅、人均可用财力平均增幅两次控制、社会治安系数调整、案件数调整xl_人大审议法定民生支出" xfId="535"/>
    <cellStyle name="差_2009年一般性转移支付标准工资_地方配套按人均增幅控制8.31（调整结案率后）xl" xfId="536"/>
    <cellStyle name="差_2009年一般性转移支付标准工资_地方配套按人均增幅控制8.31（调整结案率后）xl_2013.2.27文教口预算建议汇总表(第一次会后修改)" xfId="537"/>
    <cellStyle name="差_2009年一般性转移支付标准工资_地方配套按人均增幅控制8.31（调整结案率后）xl_2013各科项目预算0322" xfId="538"/>
    <cellStyle name="差_2009年一般性转移支付标准工资_地方配套按人均增幅控制8.31（调整结案率后）xl_Book1" xfId="539"/>
    <cellStyle name="差_2009年一般性转移支付标准工资_地方配套按人均增幅控制8.31（调整结案率后）xl_分单位预算" xfId="540"/>
    <cellStyle name="差_2009年一般性转移支付标准工资_地方配套按人均增幅控制8.31（调整结案率后）xl_开发区 2015年第二次报省市县财政预算表0618" xfId="541"/>
    <cellStyle name="差_2009年一般性转移支付标准工资_地方配套按人均增幅控制8.31（调整结案率后）xl_开发区 2015年第二次报省市县财政预算表0624" xfId="542"/>
    <cellStyle name="差_2009年一般性转移支付标准工资_地方配套按人均增幅控制8.31（调整结案率后）xl_人大审议法定民生支出" xfId="543"/>
    <cellStyle name="差_2009年一般性转移支付标准工资_分单位预算" xfId="544"/>
    <cellStyle name="差_2009年一般性转移支付标准工资_奖励补助测算5.22测试" xfId="545"/>
    <cellStyle name="差_2009年一般性转移支付标准工资_奖励补助测算5.22测试_2013.2.27文教口预算建议汇总表(第一次会后修改)" xfId="546"/>
    <cellStyle name="差_2009年一般性转移支付标准工资_奖励补助测算5.22测试_2013各科项目预算0322" xfId="547"/>
    <cellStyle name="差_2009年一般性转移支付标准工资_奖励补助测算5.22测试_Book1" xfId="548"/>
    <cellStyle name="差_2009年一般性转移支付标准工资_奖励补助测算5.22测试_分单位预算" xfId="549"/>
    <cellStyle name="差_2009年一般性转移支付标准工资_奖励补助测算5.22测试_开发区 2015年第二次报省市县财政预算表0618" xfId="550"/>
    <cellStyle name="差_2009年一般性转移支付标准工资_奖励补助测算5.22测试_开发区 2015年第二次报省市县财政预算表0624" xfId="551"/>
    <cellStyle name="差_2009年一般性转移支付标准工资_奖励补助测算5.22测试_人大审议法定民生支出" xfId="552"/>
    <cellStyle name="差_2009年一般性转移支付标准工资_奖励补助测算5.23新" xfId="553"/>
    <cellStyle name="差_2009年一般性转移支付标准工资_奖励补助测算5.23新_2013.2.27文教口预算建议汇总表(第一次会后修改)" xfId="554"/>
    <cellStyle name="差_2009年一般性转移支付标准工资_奖励补助测算5.23新_2013各科项目预算0322" xfId="555"/>
    <cellStyle name="差_2009年一般性转移支付标准工资_奖励补助测算5.23新_Book1" xfId="556"/>
    <cellStyle name="差_2009年一般性转移支付标准工资_奖励补助测算5.23新_分单位预算" xfId="557"/>
    <cellStyle name="差_2009年一般性转移支付标准工资_奖励补助测算5.23新_开发区 2015年第二次报省市县财政预算表0618" xfId="558"/>
    <cellStyle name="差_2009年一般性转移支付标准工资_奖励补助测算5.23新_开发区 2015年第二次报省市县财政预算表0624" xfId="559"/>
    <cellStyle name="差_2009年一般性转移支付标准工资_奖励补助测算5.23新_人大审议法定民生支出" xfId="560"/>
    <cellStyle name="差_2009年一般性转移支付标准工资_奖励补助测算5.24冯铸" xfId="561"/>
    <cellStyle name="差_2009年一般性转移支付标准工资_奖励补助测算5.24冯铸_2013.2.27文教口预算建议汇总表(第一次会后修改)" xfId="562"/>
    <cellStyle name="差_2009年一般性转移支付标准工资_奖励补助测算5.24冯铸_2013各科项目预算0322" xfId="563"/>
    <cellStyle name="差_2009年一般性转移支付标准工资_奖励补助测算5.24冯铸_Book1" xfId="564"/>
    <cellStyle name="差_2009年一般性转移支付标准工资_奖励补助测算5.24冯铸_分单位预算" xfId="565"/>
    <cellStyle name="差_2009年一般性转移支付标准工资_奖励补助测算5.24冯铸_开发区 2015年第二次报省市县财政预算表0618" xfId="566"/>
    <cellStyle name="差_2009年一般性转移支付标准工资_奖励补助测算5.24冯铸_开发区 2015年第二次报省市县财政预算表0624" xfId="567"/>
    <cellStyle name="差_2009年一般性转移支付标准工资_奖励补助测算5.24冯铸_人大审议法定民生支出" xfId="568"/>
    <cellStyle name="差_2009年一般性转移支付标准工资_奖励补助测算7.23" xfId="569"/>
    <cellStyle name="差_2009年一般性转移支付标准工资_奖励补助测算7.23_2013.2.27文教口预算建议汇总表(第一次会后修改)" xfId="570"/>
    <cellStyle name="差_2009年一般性转移支付标准工资_奖励补助测算7.23_2013各科项目预算0322" xfId="571"/>
    <cellStyle name="差_2009年一般性转移支付标准工资_奖励补助测算7.23_Book1" xfId="572"/>
    <cellStyle name="差_2009年一般性转移支付标准工资_奖励补助测算7.23_分单位预算" xfId="573"/>
    <cellStyle name="差_2009年一般性转移支付标准工资_奖励补助测算7.23_开发区 2015年第二次报省市县财政预算表0618" xfId="574"/>
    <cellStyle name="差_2009年一般性转移支付标准工资_奖励补助测算7.23_开发区 2015年第二次报省市县财政预算表0624" xfId="575"/>
    <cellStyle name="差_2009年一般性转移支付标准工资_奖励补助测算7.23_人大审议法定民生支出" xfId="576"/>
    <cellStyle name="差_2009年一般性转移支付标准工资_奖励补助测算7.25" xfId="577"/>
    <cellStyle name="差_2009年一般性转移支付标准工资_奖励补助测算7.25 (version 1) (version 1)" xfId="578"/>
    <cellStyle name="差_2009年一般性转移支付标准工资_奖励补助测算7.25 (version 1) (version 1)_2013.2.27文教口预算建议汇总表(第一次会后修改)" xfId="579"/>
    <cellStyle name="差_2009年一般性转移支付标准工资_奖励补助测算7.25 (version 1) (version 1)_2013各科项目预算0322" xfId="580"/>
    <cellStyle name="差_2009年一般性转移支付标准工资_奖励补助测算7.25 (version 1) (version 1)_Book1" xfId="581"/>
    <cellStyle name="差_2009年一般性转移支付标准工资_奖励补助测算7.25 (version 1) (version 1)_分单位预算" xfId="582"/>
    <cellStyle name="差_2009年一般性转移支付标准工资_奖励补助测算7.25 (version 1) (version 1)_开发区 2015年第二次报省市县财政预算表0618" xfId="583"/>
    <cellStyle name="差_2009年一般性转移支付标准工资_奖励补助测算7.25 (version 1) (version 1)_开发区 2015年第二次报省市县财政预算表0624" xfId="584"/>
    <cellStyle name="差_2009年一般性转移支付标准工资_奖励补助测算7.25 (version 1) (version 1)_人大审议法定民生支出" xfId="585"/>
    <cellStyle name="差_2009年一般性转移支付标准工资_奖励补助测算7.25_2013.2.27文教口预算建议汇总表(第一次会后修改)" xfId="586"/>
    <cellStyle name="差_2009年一般性转移支付标准工资_奖励补助测算7.25_2013各科项目预算0322" xfId="587"/>
    <cellStyle name="差_2009年一般性转移支付标准工资_奖励补助测算7.25_Book1" xfId="588"/>
    <cellStyle name="差_2009年一般性转移支付标准工资_奖励补助测算7.25_分单位预算" xfId="589"/>
    <cellStyle name="差_2009年一般性转移支付标准工资_奖励补助测算7.25_开发区 2015年第二次报省市县财政预算表0618" xfId="590"/>
    <cellStyle name="差_2009年一般性转移支付标准工资_奖励补助测算7.25_开发区 2015年第二次报省市县财政预算表0624" xfId="591"/>
    <cellStyle name="差_2009年一般性转移支付标准工资_奖励补助测算7.25_人大审议法定民生支出" xfId="592"/>
    <cellStyle name="差_2009年一般性转移支付标准工资_开发区 2015年第二次报省市县财政预算表0618" xfId="593"/>
    <cellStyle name="差_2009年一般性转移支付标准工资_开发区 2015年第二次报省市县财政预算表0624" xfId="594"/>
    <cellStyle name="差_2009年一般性转移支付标准工资_人大审议法定民生支出" xfId="595"/>
    <cellStyle name="差_2013.2.27文教口预算建议汇总表(第一次会后修改)" xfId="596"/>
    <cellStyle name="差_2013各科项目预算0307（发回科室压缩）" xfId="597"/>
    <cellStyle name="差_2013各科项目预算0322" xfId="598"/>
    <cellStyle name="差_2013年地方财政预算表（城区第二次）" xfId="599"/>
    <cellStyle name="差_530623_2006年县级财政报表附表" xfId="600"/>
    <cellStyle name="差_530623_2006年县级财政报表附表_2013.2.27文教口预算建议汇总表(第一次会后修改)" xfId="601"/>
    <cellStyle name="差_530623_2006年县级财政报表附表_2013各科项目预算0322" xfId="602"/>
    <cellStyle name="差_530623_2006年县级财政报表附表_Book1" xfId="603"/>
    <cellStyle name="差_530623_2006年县级财政报表附表_分单位预算" xfId="604"/>
    <cellStyle name="差_530623_2006年县级财政报表附表_开发区 2015年第二次报省市县财政预算表0618" xfId="605"/>
    <cellStyle name="差_530623_2006年县级财政报表附表_开发区 2015年第二次报省市县财政预算表0624" xfId="606"/>
    <cellStyle name="差_530623_2006年县级财政报表附表_人大审议法定民生支出" xfId="607"/>
    <cellStyle name="差_530629_2006年县级财政报表附表" xfId="608"/>
    <cellStyle name="差_530629_2006年县级财政报表附表_2013.2.27文教口预算建议汇总表(第一次会后修改)" xfId="609"/>
    <cellStyle name="差_530629_2006年县级财政报表附表_2013各科项目预算0322" xfId="610"/>
    <cellStyle name="差_530629_2006年县级财政报表附表_Book1" xfId="611"/>
    <cellStyle name="差_530629_2006年县级财政报表附表_分单位预算" xfId="612"/>
    <cellStyle name="差_530629_2006年县级财政报表附表_开发区 2015年第二次报省市县财政预算表0618" xfId="613"/>
    <cellStyle name="差_530629_2006年县级财政报表附表_开发区 2015年第二次报省市县财政预算表0624" xfId="614"/>
    <cellStyle name="差_530629_2006年县级财政报表附表_人大审议法定民生支出" xfId="615"/>
    <cellStyle name="差_5334_2006年迪庆县级财政报表附表" xfId="616"/>
    <cellStyle name="差_5334_2006年迪庆县级财政报表附表_2013.2.27文教口预算建议汇总表(第一次会后修改)" xfId="617"/>
    <cellStyle name="差_5334_2006年迪庆县级财政报表附表_2013各科项目预算0322" xfId="618"/>
    <cellStyle name="差_5334_2006年迪庆县级财政报表附表_Book1" xfId="619"/>
    <cellStyle name="差_5334_2006年迪庆县级财政报表附表_分单位预算" xfId="620"/>
    <cellStyle name="差_5334_2006年迪庆县级财政报表附表_开发区 2015年第二次报省市县财政预算表0618" xfId="621"/>
    <cellStyle name="差_5334_2006年迪庆县级财政报表附表_开发区 2015年第二次报省市县财政预算表0624" xfId="622"/>
    <cellStyle name="差_5334_2006年迪庆县级财政报表附表_人大审议法定民生支出" xfId="623"/>
    <cellStyle name="差_Book1" xfId="624"/>
    <cellStyle name="差_Book1_1" xfId="625"/>
    <cellStyle name="差_Book1_1_2012年文教科审核单位目预算(修改后)" xfId="626"/>
    <cellStyle name="差_Book1_1_2012年文教科审核单位目预算(修改后)_2013各科项目预算0322" xfId="627"/>
    <cellStyle name="差_Book1_1_2012年文教科审核单位目预算(修改后)_Book1" xfId="628"/>
    <cellStyle name="差_Book1_1_2012年文教科审核单位目预算(修改后)_分单位预算" xfId="629"/>
    <cellStyle name="差_Book1_1_2012年文教科审核单位目预算(修改后)_开发区 2015年第二次报省市县财政预算表0618" xfId="630"/>
    <cellStyle name="差_Book1_1_2012年文教科审核单位目预算(修改后)_开发区 2015年第二次报省市县财政预算表0624" xfId="631"/>
    <cellStyle name="差_Book1_1_2012年文教科审核单位目预算(修改后)_人大审议法定民生支出" xfId="632"/>
    <cellStyle name="差_Book1_1_2012年文教科预算(报预算科)" xfId="633"/>
    <cellStyle name="差_Book1_1_2012年文教科预算(报预算科)_2013各科项目预算0322" xfId="634"/>
    <cellStyle name="差_Book1_1_2012年文教科预算(报预算科)_Book1" xfId="635"/>
    <cellStyle name="差_Book1_1_2012年文教科预算(报预算科)_分单位预算" xfId="636"/>
    <cellStyle name="差_Book1_1_2012年文教科预算(报预算科)_开发区 2015年第二次报省市县财政预算表0618" xfId="637"/>
    <cellStyle name="差_Book1_1_2012年文教科预算(报预算科)_开发区 2015年第二次报省市县财政预算表0624" xfId="638"/>
    <cellStyle name="差_Book1_1_2012年文教科预算(报预算科)_人大审议法定民生支出" xfId="639"/>
    <cellStyle name="差_Book1_1_2012年文教科预算(报预算科5月10日)" xfId="640"/>
    <cellStyle name="差_Book1_1_2012年文教科预算(报预算科5月10日)_2013各科项目预算0322" xfId="641"/>
    <cellStyle name="差_Book1_1_2012年文教科预算(报预算科5月10日)_Book1" xfId="642"/>
    <cellStyle name="差_Book1_1_2012年文教科预算(报预算科5月10日)_分单位预算" xfId="643"/>
    <cellStyle name="差_Book1_1_2012年文教科预算(报预算科5月10日)_开发区 2015年第二次报省市县财政预算表0618" xfId="644"/>
    <cellStyle name="差_Book1_1_2012年文教科预算(报预算科5月10日)_开发区 2015年第二次报省市县财政预算表0624" xfId="645"/>
    <cellStyle name="差_Book1_1_2012年文教科预算(报预算科5月10日)_人大审议法定民生支出" xfId="646"/>
    <cellStyle name="差_Book1_2" xfId="647"/>
    <cellStyle name="差_Book1_2_2013.2.27文教口预算建议汇总表(第一次会后修改)" xfId="648"/>
    <cellStyle name="差_Book1_2_2013各科项目预算0322" xfId="649"/>
    <cellStyle name="差_Book1_2_Book1" xfId="650"/>
    <cellStyle name="差_Book1_2_分单位预算" xfId="651"/>
    <cellStyle name="差_Book1_2_开发区 2015年第二次报省市县财政预算表0618" xfId="652"/>
    <cellStyle name="差_Book1_2_开发区 2015年第二次报省市县财政预算表0624" xfId="653"/>
    <cellStyle name="差_Book1_2_人大审议法定民生支出" xfId="654"/>
    <cellStyle name="差_Book1_2013年地方财政分县区收支预算表" xfId="655"/>
    <cellStyle name="差_Book1_2013年地方财政分县区收支预算表_开发区 2015年第二次报省市县财政预算表0618" xfId="656"/>
    <cellStyle name="差_Book1_2013年地方财政分县区收支预算表_开发区 2015年第二次报省市县财政预算表0624" xfId="657"/>
    <cellStyle name="差_Book1_2013年地方财政预算表（城区第二次）" xfId="658"/>
    <cellStyle name="差_Book1_3" xfId="659"/>
    <cellStyle name="差_Book1_3_2013.2.27文教口预算建议汇总表(第一次会后修改)" xfId="660"/>
    <cellStyle name="差_Book1_3_2013各科项目预算0322" xfId="661"/>
    <cellStyle name="差_Book1_3_Book1" xfId="662"/>
    <cellStyle name="差_Book1_3_分单位预算" xfId="663"/>
    <cellStyle name="差_Book1_3_开发区 2015年第二次报省市县财政预算表0618" xfId="664"/>
    <cellStyle name="差_Book1_3_开发区 2015年第二次报省市县财政预算表0624" xfId="665"/>
    <cellStyle name="差_Book1_3_人大审议法定民生支出" xfId="666"/>
    <cellStyle name="差_Book1_4" xfId="667"/>
    <cellStyle name="差_Book1_4_开发区 2015年第二次报省市县财政预算表0618" xfId="668"/>
    <cellStyle name="差_Book1_4_开发区 2015年第二次报省市县财政预算表0624" xfId="669"/>
    <cellStyle name="差_Book1_Book1" xfId="670"/>
    <cellStyle name="差_Book1_Book1_开发区 2015年第二次报省市县财政预算表0618" xfId="671"/>
    <cellStyle name="差_Book1_Book1_开发区 2015年第二次报省市县财政预算表0624" xfId="672"/>
    <cellStyle name="差_Book1_年初可执行指标录入" xfId="673"/>
    <cellStyle name="差_Book1_年初可执行指标录入_开发区 2015年第二次报省市县财政预算表0618" xfId="674"/>
    <cellStyle name="差_Book1_年初可执行指标录入_开发区 2015年第二次报省市县财政预算表0624" xfId="675"/>
    <cellStyle name="差_Book1_县公司" xfId="676"/>
    <cellStyle name="差_Book1_县公司_2013.2.27文教口预算建议汇总表(第一次会后修改)" xfId="677"/>
    <cellStyle name="差_Book1_县公司_2013各科项目预算0322" xfId="678"/>
    <cellStyle name="差_Book1_县公司_Book1" xfId="679"/>
    <cellStyle name="差_Book1_县公司_分单位预算" xfId="680"/>
    <cellStyle name="差_Book1_县公司_开发区 2015年第二次报省市县财政预算表0618" xfId="681"/>
    <cellStyle name="差_Book1_县公司_开发区 2015年第二次报省市县财政预算表0624" xfId="682"/>
    <cellStyle name="差_Book1_县公司_人大审议法定民生支出" xfId="683"/>
    <cellStyle name="差_Book1_阳泉市2013年第一次报省预算（全市0227）" xfId="684"/>
    <cellStyle name="差_Book1_阳泉市2013预算测算（第二次）" xfId="685"/>
    <cellStyle name="差_Book1_银行账户情况表_2010年12月" xfId="686"/>
    <cellStyle name="差_Book1_银行账户情况表_2010年12月_2013.2.27文教口预算建议汇总表(第一次会后修改)" xfId="687"/>
    <cellStyle name="差_Book1_银行账户情况表_2010年12月_2013各科项目预算0322" xfId="688"/>
    <cellStyle name="差_Book1_银行账户情况表_2010年12月_Book1" xfId="689"/>
    <cellStyle name="差_Book1_银行账户情况表_2010年12月_分单位预算" xfId="690"/>
    <cellStyle name="差_Book1_银行账户情况表_2010年12月_开发区 2015年第二次报省市县财政预算表0618" xfId="691"/>
    <cellStyle name="差_Book1_银行账户情况表_2010年12月_开发区 2015年第二次报省市县财政预算表0624" xfId="692"/>
    <cellStyle name="差_Book1_银行账户情况表_2010年12月_人大审议法定民生支出" xfId="693"/>
    <cellStyle name="差_Book2" xfId="694"/>
    <cellStyle name="差_Book2_2012年财政收入任务分配情况表0326.xls01" xfId="695"/>
    <cellStyle name="差_Book2_2012年财政收入任务分配情况表0326.xls01_2013.2.27文教口预算建议汇总表(第一次会后修改)" xfId="696"/>
    <cellStyle name="差_Book2_2012年财政收入任务分配情况表0326.xls01_2013各科项目预算0322" xfId="697"/>
    <cellStyle name="差_Book2_2012年财政收入任务分配情况表0326.xls01_Book1" xfId="698"/>
    <cellStyle name="差_Book2_2012年财政收入任务分配情况表0326.xls01_分单位预算" xfId="699"/>
    <cellStyle name="差_Book2_2012年财政收入任务分配情况表0326.xls01_开发区 2015年第二次报省市县财政预算表0618" xfId="700"/>
    <cellStyle name="差_Book2_2012年财政收入任务分配情况表0326.xls01_开发区 2015年第二次报省市县财政预算表0624" xfId="701"/>
    <cellStyle name="差_Book2_2012年财政收入任务分配情况表0326.xls01_人大审议法定民生支出" xfId="702"/>
    <cellStyle name="差_Book2_2012年全市预算（报省）" xfId="703"/>
    <cellStyle name="差_Book2_2012年全市预算（报省）_2013.2.27文教口预算建议汇总表(第一次会后修改)" xfId="704"/>
    <cellStyle name="差_Book2_2012年全市预算（报省）_2013各科项目预算0322" xfId="705"/>
    <cellStyle name="差_Book2_2012年全市预算（报省）_Book1" xfId="706"/>
    <cellStyle name="差_Book2_2012年全市预算（报省）_分单位预算" xfId="707"/>
    <cellStyle name="差_Book2_2012年全市预算（报省）_开发区 2015年第二次报省市县财政预算表0618" xfId="708"/>
    <cellStyle name="差_Book2_2012年全市预算（报省）_开发区 2015年第二次报省市县财政预算表0624" xfId="709"/>
    <cellStyle name="差_Book2_2012年全市预算（报省）_人大审议法定民生支出" xfId="710"/>
    <cellStyle name="差_Book2_2013年财政收入任务分配情况表" xfId="711"/>
    <cellStyle name="差_Book2_2013年分税种收入完成表" xfId="715"/>
    <cellStyle name="差_Book2_2013年收入任务考核表" xfId="716"/>
    <cellStyle name="差_Book2_2013年收入预算调整表" xfId="717"/>
    <cellStyle name="差_Book2_2013年调整预算收入分配表" xfId="712"/>
    <cellStyle name="差_Book2_2013年调整预算收入分配表_开发区 2015年第二次报省市县财政预算表0618" xfId="713"/>
    <cellStyle name="差_Book2_2013年调整预算收入分配表_开发区 2015年第二次报省市县财政预算表0624" xfId="714"/>
    <cellStyle name="差_Book2_2014年财政工作会收入分配表" xfId="718"/>
    <cellStyle name="差_Book2_2014年分税种收入完成表" xfId="719"/>
    <cellStyle name="差_Book2_2014年基金及财政专项收入测算" xfId="720"/>
    <cellStyle name="差_Book2_2014年提交政府常务会草案" xfId="721"/>
    <cellStyle name="差_Book2_2015年第二次报省收入预算表" xfId="722"/>
    <cellStyle name="差_Book2_2015年分税种收入预计表" xfId="723"/>
    <cellStyle name="差_Book2_Book1" xfId="724"/>
    <cellStyle name="差_Book2_结算测算" xfId="725"/>
    <cellStyle name="差_Book2_结算测算_开发区 2015年第二次报省市县财政预算表0618" xfId="726"/>
    <cellStyle name="差_Book2_结算测算_开发区 2015年第二次报省市县财政预算表0624" xfId="727"/>
    <cellStyle name="差_Book2_开发区 2015年第二次报省市县财政预算表0618" xfId="728"/>
    <cellStyle name="差_Book2_开发区 2015年第二次报省市县财政预算表0624" xfId="729"/>
    <cellStyle name="差_M01-2(州市补助收入)" xfId="730"/>
    <cellStyle name="差_M01-2(州市补助收入)_2013.2.27文教口预算建议汇总表(第一次会后修改)" xfId="731"/>
    <cellStyle name="差_M01-2(州市补助收入)_2013各科项目预算0322" xfId="732"/>
    <cellStyle name="差_M01-2(州市补助收入)_Book1" xfId="733"/>
    <cellStyle name="差_M01-2(州市补助收入)_分单位预算" xfId="734"/>
    <cellStyle name="差_M01-2(州市补助收入)_开发区 2015年第二次报省市县财政预算表0618" xfId="735"/>
    <cellStyle name="差_M01-2(州市补助收入)_开发区 2015年第二次报省市县财政预算表0624" xfId="736"/>
    <cellStyle name="差_M01-2(州市补助收入)_人大审议法定民生支出" xfId="737"/>
    <cellStyle name="差_M03" xfId="738"/>
    <cellStyle name="差_M03_2013.2.27文教口预算建议汇总表(第一次会后修改)" xfId="739"/>
    <cellStyle name="差_M03_2013各科项目预算0322" xfId="740"/>
    <cellStyle name="差_M03_Book1" xfId="741"/>
    <cellStyle name="差_M03_分单位预算" xfId="742"/>
    <cellStyle name="差_M03_开发区 2015年第二次报省市县财政预算表0618" xfId="743"/>
    <cellStyle name="差_M03_开发区 2015年第二次报省市县财政预算表0624" xfId="744"/>
    <cellStyle name="差_M03_人大审议法定民生支出" xfId="745"/>
    <cellStyle name="差_不用软件计算9.1不考虑经费管理评价xl" xfId="746"/>
    <cellStyle name="差_不用软件计算9.1不考虑经费管理评价xl_2013.2.27文教口预算建议汇总表(第一次会后修改)" xfId="747"/>
    <cellStyle name="差_不用软件计算9.1不考虑经费管理评价xl_2013各科项目预算0322" xfId="748"/>
    <cellStyle name="差_不用软件计算9.1不考虑经费管理评价xl_Book1" xfId="749"/>
    <cellStyle name="差_不用软件计算9.1不考虑经费管理评价xl_分单位预算" xfId="750"/>
    <cellStyle name="差_不用软件计算9.1不考虑经费管理评价xl_开发区 2015年第二次报省市县财政预算表0618" xfId="751"/>
    <cellStyle name="差_不用软件计算9.1不考虑经费管理评价xl_开发区 2015年第二次报省市县财政预算表0624" xfId="752"/>
    <cellStyle name="差_不用软件计算9.1不考虑经费管理评价xl_人大审议法定民生支出" xfId="753"/>
    <cellStyle name="差_财政供养人员" xfId="754"/>
    <cellStyle name="差_财政供养人员_2013.2.27文教口预算建议汇总表(第一次会后修改)" xfId="755"/>
    <cellStyle name="差_财政供养人员_2013各科项目预算0322" xfId="756"/>
    <cellStyle name="差_财政供养人员_Book1" xfId="757"/>
    <cellStyle name="差_财政供养人员_分单位预算" xfId="758"/>
    <cellStyle name="差_财政供养人员_开发区 2015年第二次报省市县财政预算表0618" xfId="759"/>
    <cellStyle name="差_财政供养人员_开发区 2015年第二次报省市县财政预算表0624" xfId="760"/>
    <cellStyle name="差_财政供养人员_人大审议法定民生支出" xfId="761"/>
    <cellStyle name="差_财政支出对上级的依赖程度" xfId="762"/>
    <cellStyle name="差_财政支出对上级的依赖程度_2013.2.27文教口预算建议汇总表(第一次会后修改)" xfId="763"/>
    <cellStyle name="差_财政支出对上级的依赖程度_2013各科项目预算0322" xfId="764"/>
    <cellStyle name="差_财政支出对上级的依赖程度_Book1" xfId="765"/>
    <cellStyle name="差_财政支出对上级的依赖程度_分单位预算" xfId="766"/>
    <cellStyle name="差_财政支出对上级的依赖程度_开发区 2015年第二次报省市县财政预算表0618" xfId="767"/>
    <cellStyle name="差_财政支出对上级的依赖程度_开发区 2015年第二次报省市县财政预算表0624" xfId="768"/>
    <cellStyle name="差_财政支出对上级的依赖程度_人大审议法定民生支出" xfId="769"/>
    <cellStyle name="差_城建0308" xfId="770"/>
    <cellStyle name="差_城建部门" xfId="771"/>
    <cellStyle name="差_城建部门_2013.2.27文教口预算建议汇总表(第一次会后修改)" xfId="772"/>
    <cellStyle name="差_城建部门_2013各科项目预算0322" xfId="773"/>
    <cellStyle name="差_城建部门_Book1" xfId="774"/>
    <cellStyle name="差_城建部门_分单位预算" xfId="775"/>
    <cellStyle name="差_城建部门_开发区 2015年第二次报省市县财政预算表0618" xfId="776"/>
    <cellStyle name="差_城建部门_开发区 2015年第二次报省市县财政预算表0624" xfId="777"/>
    <cellStyle name="差_城建部门_人大审议法定民生支出" xfId="778"/>
    <cellStyle name="差_地方配套按人均增幅控制8.30xl" xfId="779"/>
    <cellStyle name="差_地方配套按人均增幅控制8.30xl_2013.2.27文教口预算建议汇总表(第一次会后修改)" xfId="780"/>
    <cellStyle name="差_地方配套按人均增幅控制8.30xl_2013各科项目预算0322" xfId="781"/>
    <cellStyle name="差_地方配套按人均增幅控制8.30xl_Book1" xfId="782"/>
    <cellStyle name="差_地方配套按人均增幅控制8.30xl_分单位预算" xfId="783"/>
    <cellStyle name="差_地方配套按人均增幅控制8.30xl_开发区 2015年第二次报省市县财政预算表0618" xfId="784"/>
    <cellStyle name="差_地方配套按人均增幅控制8.30xl_开发区 2015年第二次报省市县财政预算表0624" xfId="785"/>
    <cellStyle name="差_地方配套按人均增幅控制8.30xl_人大审议法定民生支出" xfId="786"/>
    <cellStyle name="差_地方配套按人均增幅控制8.30一般预算平均增幅、人均可用财力平均增幅两次控制、社会治安系数调整、案件数调整xl" xfId="787"/>
    <cellStyle name="差_地方配套按人均增幅控制8.30一般预算平均增幅、人均可用财力平均增幅两次控制、社会治安系数调整、案件数调整xl_2013.2.27文教口预算建议汇总表(第一次会后修改)" xfId="788"/>
    <cellStyle name="差_地方配套按人均增幅控制8.30一般预算平均增幅、人均可用财力平均增幅两次控制、社会治安系数调整、案件数调整xl_2013各科项目预算0322" xfId="789"/>
    <cellStyle name="差_地方配套按人均增幅控制8.30一般预算平均增幅、人均可用财力平均增幅两次控制、社会治安系数调整、案件数调整xl_Book1" xfId="790"/>
    <cellStyle name="差_地方配套按人均增幅控制8.30一般预算平均增幅、人均可用财力平均增幅两次控制、社会治安系数调整、案件数调整xl_分单位预算" xfId="791"/>
    <cellStyle name="差_地方配套按人均增幅控制8.30一般预算平均增幅、人均可用财力平均增幅两次控制、社会治安系数调整、案件数调整xl_开发区 2015年第二次报省市县财政预算表0618" xfId="792"/>
    <cellStyle name="差_地方配套按人均增幅控制8.30一般预算平均增幅、人均可用财力平均增幅两次控制、社会治安系数调整、案件数调整xl_开发区 2015年第二次报省市县财政预算表0624" xfId="793"/>
    <cellStyle name="差_地方配套按人均增幅控制8.30一般预算平均增幅、人均可用财力平均增幅两次控制、社会治安系数调整、案件数调整xl_人大审议法定民生支出" xfId="794"/>
    <cellStyle name="差_地方配套按人均增幅控制8.31（调整结案率后）xl" xfId="795"/>
    <cellStyle name="差_地方配套按人均增幅控制8.31（调整结案率后）xl_2013.2.27文教口预算建议汇总表(第一次会后修改)" xfId="796"/>
    <cellStyle name="差_地方配套按人均增幅控制8.31（调整结案率后）xl_2013各科项目预算0322" xfId="797"/>
    <cellStyle name="差_地方配套按人均增幅控制8.31（调整结案率后）xl_Book1" xfId="798"/>
    <cellStyle name="差_地方配套按人均增幅控制8.31（调整结案率后）xl_分单位预算" xfId="799"/>
    <cellStyle name="差_地方配套按人均增幅控制8.31（调整结案率后）xl_开发区 2015年第二次报省市县财政预算表0618" xfId="800"/>
    <cellStyle name="差_地方配套按人均增幅控制8.31（调整结案率后）xl_开发区 2015年第二次报省市县财政预算表0624" xfId="801"/>
    <cellStyle name="差_地方配套按人均增幅控制8.31（调整结案率后）xl_人大审议法定民生支出" xfId="802"/>
    <cellStyle name="差_第五部分(才淼、饶永宏）" xfId="803"/>
    <cellStyle name="差_第五部分(才淼、饶永宏）_2013.2.27文教口预算建议汇总表(第一次会后修改)" xfId="804"/>
    <cellStyle name="差_第五部分(才淼、饶永宏）_2013各科项目预算0322" xfId="805"/>
    <cellStyle name="差_第五部分(才淼、饶永宏）_Book1" xfId="806"/>
    <cellStyle name="差_第五部分(才淼、饶永宏）_分单位预算" xfId="807"/>
    <cellStyle name="差_第五部分(才淼、饶永宏）_开发区 2015年第二次报省市县财政预算表0618" xfId="808"/>
    <cellStyle name="差_第五部分(才淼、饶永宏）_开发区 2015年第二次报省市县财政预算表0624" xfId="809"/>
    <cellStyle name="差_第五部分(才淼、饶永宏）_人大审议法定民生支出" xfId="810"/>
    <cellStyle name="差_第一部分：综合全" xfId="811"/>
    <cellStyle name="差_第一部分：综合全_2013.2.27文教口预算建议汇总表(第一次会后修改)" xfId="812"/>
    <cellStyle name="差_第一部分：综合全_2013各科项目预算0322" xfId="813"/>
    <cellStyle name="差_第一部分：综合全_Book1" xfId="814"/>
    <cellStyle name="差_第一部分：综合全_分单位预算" xfId="815"/>
    <cellStyle name="差_第一部分：综合全_开发区 2015年第二次报省市县财政预算表0618" xfId="816"/>
    <cellStyle name="差_第一部分：综合全_开发区 2015年第二次报省市县财政预算表0624" xfId="817"/>
    <cellStyle name="差_第一部分：综合全_人大审议法定民生支出" xfId="818"/>
    <cellStyle name="差_分单位预算" xfId="819"/>
    <cellStyle name="差_副本2015年财政预算表（城区）" xfId="820"/>
    <cellStyle name="差_副本2015年财政预算表（发各市、省直管县）" xfId="821"/>
    <cellStyle name="差_高中教师人数（教育厅1.6日提供）" xfId="822"/>
    <cellStyle name="差_高中教师人数（教育厅1.6日提供）_2013.2.27文教口预算建议汇总表(第一次会后修改)" xfId="823"/>
    <cellStyle name="差_高中教师人数（教育厅1.6日提供）_2013各科项目预算0322" xfId="824"/>
    <cellStyle name="差_高中教师人数（教育厅1.6日提供）_Book1" xfId="825"/>
    <cellStyle name="差_高中教师人数（教育厅1.6日提供）_分单位预算" xfId="826"/>
    <cellStyle name="差_高中教师人数（教育厅1.6日提供）_开发区 2015年第二次报省市县财政预算表0618" xfId="827"/>
    <cellStyle name="差_高中教师人数（教育厅1.6日提供）_开发区 2015年第二次报省市县财政预算表0624" xfId="828"/>
    <cellStyle name="差_高中教师人数（教育厅1.6日提供）_人大审议法定民生支出" xfId="829"/>
    <cellStyle name="差_汇总" xfId="830"/>
    <cellStyle name="差_汇总_2013.2.27文教口预算建议汇总表(第一次会后修改)" xfId="831"/>
    <cellStyle name="差_汇总_2013各科项目预算0322" xfId="832"/>
    <cellStyle name="差_汇总_Book1" xfId="833"/>
    <cellStyle name="差_汇总_分单位预算" xfId="834"/>
    <cellStyle name="差_汇总_开发区 2015年第二次报省市县财政预算表0618" xfId="835"/>
    <cellStyle name="差_汇总_开发区 2015年第二次报省市县财政预算表0624" xfId="836"/>
    <cellStyle name="差_汇总_人大审议法定民生支出" xfId="837"/>
    <cellStyle name="差_汇总-县级财政报表附表" xfId="838"/>
    <cellStyle name="差_汇总-县级财政报表附表_2013.2.27文教口预算建议汇总表(第一次会后修改)" xfId="839"/>
    <cellStyle name="差_汇总-县级财政报表附表_2013各科项目预算0322" xfId="840"/>
    <cellStyle name="差_汇总-县级财政报表附表_Book1" xfId="841"/>
    <cellStyle name="差_汇总-县级财政报表附表_分单位预算" xfId="842"/>
    <cellStyle name="差_汇总-县级财政报表附表_开发区 2015年第二次报省市县财政预算表0618" xfId="843"/>
    <cellStyle name="差_汇总-县级财政报表附表_开发区 2015年第二次报省市县财政预算表0624" xfId="844"/>
    <cellStyle name="差_汇总-县级财政报表附表_人大审议法定民生支出" xfId="845"/>
    <cellStyle name="差_基础数据分析" xfId="846"/>
    <cellStyle name="差_基础数据分析_2013.2.27文教口预算建议汇总表(第一次会后修改)" xfId="847"/>
    <cellStyle name="差_基础数据分析_2013各科项目预算0322" xfId="848"/>
    <cellStyle name="差_基础数据分析_Book1" xfId="849"/>
    <cellStyle name="差_基础数据分析_分单位预算" xfId="850"/>
    <cellStyle name="差_基础数据分析_开发区 2015年第二次报省市县财政预算表0618" xfId="851"/>
    <cellStyle name="差_基础数据分析_开发区 2015年第二次报省市县财政预算表0624" xfId="852"/>
    <cellStyle name="差_基础数据分析_人大审议法定民生支出" xfId="853"/>
    <cellStyle name="差_检验表" xfId="854"/>
    <cellStyle name="差_检验表（调整后）" xfId="855"/>
    <cellStyle name="差_检验表（调整后）_2013.2.27文教口预算建议汇总表(第一次会后修改)" xfId="856"/>
    <cellStyle name="差_检验表（调整后）_2013各科项目预算0322" xfId="857"/>
    <cellStyle name="差_检验表（调整后）_Book1" xfId="858"/>
    <cellStyle name="差_检验表（调整后）_分单位预算" xfId="859"/>
    <cellStyle name="差_检验表（调整后）_开发区 2015年第二次报省市县财政预算表0618" xfId="860"/>
    <cellStyle name="差_检验表（调整后）_开发区 2015年第二次报省市县财政预算表0624" xfId="861"/>
    <cellStyle name="差_检验表（调整后）_人大审议法定民生支出" xfId="862"/>
    <cellStyle name="差_检验表_2013.2.27文教口预算建议汇总表(第一次会后修改)" xfId="863"/>
    <cellStyle name="差_检验表_2013各科项目预算0322" xfId="864"/>
    <cellStyle name="差_检验表_Book1" xfId="865"/>
    <cellStyle name="差_检验表_分单位预算" xfId="866"/>
    <cellStyle name="差_检验表_开发区 2015年第二次报省市县财政预算表0618" xfId="867"/>
    <cellStyle name="差_检验表_开发区 2015年第二次报省市县财政预算表0624" xfId="868"/>
    <cellStyle name="差_检验表_人大审议法定民生支出" xfId="869"/>
    <cellStyle name="差_建行" xfId="870"/>
    <cellStyle name="差_建行_2013.2.27文教口预算建议汇总表(第一次会后修改)" xfId="871"/>
    <cellStyle name="差_建行_2013各科项目预算0322" xfId="872"/>
    <cellStyle name="差_建行_Book1" xfId="873"/>
    <cellStyle name="差_建行_分单位预算" xfId="874"/>
    <cellStyle name="差_建行_开发区 2015年第二次报省市县财政预算表0618" xfId="875"/>
    <cellStyle name="差_建行_开发区 2015年第二次报省市县财政预算表0624" xfId="876"/>
    <cellStyle name="差_建行_人大审议法定民生支出" xfId="877"/>
    <cellStyle name="差_奖励补助测算5.22测试" xfId="878"/>
    <cellStyle name="差_奖励补助测算5.22测试_2013.2.27文教口预算建议汇总表(第一次会后修改)" xfId="879"/>
    <cellStyle name="差_奖励补助测算5.22测试_2013各科项目预算0322" xfId="880"/>
    <cellStyle name="差_奖励补助测算5.22测试_Book1" xfId="881"/>
    <cellStyle name="差_奖励补助测算5.22测试_分单位预算" xfId="882"/>
    <cellStyle name="差_奖励补助测算5.22测试_开发区 2015年第二次报省市县财政预算表0618" xfId="883"/>
    <cellStyle name="差_奖励补助测算5.22测试_开发区 2015年第二次报省市县财政预算表0624" xfId="884"/>
    <cellStyle name="差_奖励补助测算5.22测试_人大审议法定民生支出" xfId="885"/>
    <cellStyle name="差_奖励补助测算5.23新" xfId="886"/>
    <cellStyle name="差_奖励补助测算5.23新_2013.2.27文教口预算建议汇总表(第一次会后修改)" xfId="887"/>
    <cellStyle name="差_奖励补助测算5.23新_2013各科项目预算0322" xfId="888"/>
    <cellStyle name="差_奖励补助测算5.23新_Book1" xfId="889"/>
    <cellStyle name="差_奖励补助测算5.23新_分单位预算" xfId="890"/>
    <cellStyle name="差_奖励补助测算5.23新_开发区 2015年第二次报省市县财政预算表0618" xfId="891"/>
    <cellStyle name="差_奖励补助测算5.23新_开发区 2015年第二次报省市县财政预算表0624" xfId="892"/>
    <cellStyle name="差_奖励补助测算5.23新_人大审议法定民生支出" xfId="893"/>
    <cellStyle name="差_奖励补助测算5.24冯铸" xfId="894"/>
    <cellStyle name="差_奖励补助测算5.24冯铸_2013.2.27文教口预算建议汇总表(第一次会后修改)" xfId="895"/>
    <cellStyle name="差_奖励补助测算5.24冯铸_2013各科项目预算0322" xfId="896"/>
    <cellStyle name="差_奖励补助测算5.24冯铸_Book1" xfId="897"/>
    <cellStyle name="差_奖励补助测算5.24冯铸_分单位预算" xfId="898"/>
    <cellStyle name="差_奖励补助测算5.24冯铸_开发区 2015年第二次报省市县财政预算表0618" xfId="899"/>
    <cellStyle name="差_奖励补助测算5.24冯铸_开发区 2015年第二次报省市县财政预算表0624" xfId="900"/>
    <cellStyle name="差_奖励补助测算5.24冯铸_人大审议法定民生支出" xfId="901"/>
    <cellStyle name="差_奖励补助测算7.23" xfId="902"/>
    <cellStyle name="差_奖励补助测算7.23_2013.2.27文教口预算建议汇总表(第一次会后修改)" xfId="903"/>
    <cellStyle name="差_奖励补助测算7.23_2013各科项目预算0322" xfId="904"/>
    <cellStyle name="差_奖励补助测算7.23_Book1" xfId="905"/>
    <cellStyle name="差_奖励补助测算7.23_分单位预算" xfId="906"/>
    <cellStyle name="差_奖励补助测算7.23_开发区 2015年第二次报省市县财政预算表0618" xfId="907"/>
    <cellStyle name="差_奖励补助测算7.23_开发区 2015年第二次报省市县财政预算表0624" xfId="908"/>
    <cellStyle name="差_奖励补助测算7.23_人大审议法定民生支出" xfId="909"/>
    <cellStyle name="差_奖励补助测算7.25" xfId="910"/>
    <cellStyle name="差_奖励补助测算7.25 (version 1) (version 1)" xfId="911"/>
    <cellStyle name="差_奖励补助测算7.25 (version 1) (version 1)_2013.2.27文教口预算建议汇总表(第一次会后修改)" xfId="912"/>
    <cellStyle name="差_奖励补助测算7.25 (version 1) (version 1)_2013各科项目预算0322" xfId="913"/>
    <cellStyle name="差_奖励补助测算7.25 (version 1) (version 1)_Book1" xfId="914"/>
    <cellStyle name="差_奖励补助测算7.25 (version 1) (version 1)_分单位预算" xfId="915"/>
    <cellStyle name="差_奖励补助测算7.25 (version 1) (version 1)_开发区 2015年第二次报省市县财政预算表0618" xfId="916"/>
    <cellStyle name="差_奖励补助测算7.25 (version 1) (version 1)_开发区 2015年第二次报省市县财政预算表0624" xfId="917"/>
    <cellStyle name="差_奖励补助测算7.25 (version 1) (version 1)_人大审议法定民生支出" xfId="918"/>
    <cellStyle name="差_奖励补助测算7.25_2013.2.27文教口预算建议汇总表(第一次会后修改)" xfId="919"/>
    <cellStyle name="差_奖励补助测算7.25_2013各科项目预算0322" xfId="920"/>
    <cellStyle name="差_奖励补助测算7.25_Book1" xfId="921"/>
    <cellStyle name="差_奖励补助测算7.25_分单位预算" xfId="922"/>
    <cellStyle name="差_奖励补助测算7.25_开发区 2015年第二次报省市县财政预算表0618" xfId="923"/>
    <cellStyle name="差_奖励补助测算7.25_开发区 2015年第二次报省市县财政预算表0624" xfId="924"/>
    <cellStyle name="差_奖励补助测算7.25_人大审议法定民生支出" xfId="925"/>
    <cellStyle name="差_教师绩效工资测算表（离退休按各地上报数测算）2009年1月1日" xfId="926"/>
    <cellStyle name="差_教师绩效工资测算表（离退休按各地上报数测算）2009年1月1日_2013.2.27文教口预算建议汇总表(第一次会后修改)" xfId="927"/>
    <cellStyle name="差_教师绩效工资测算表（离退休按各地上报数测算）2009年1月1日_2013各科项目预算0322" xfId="928"/>
    <cellStyle name="差_教师绩效工资测算表（离退休按各地上报数测算）2009年1月1日_Book1" xfId="929"/>
    <cellStyle name="差_教师绩效工资测算表（离退休按各地上报数测算）2009年1月1日_分单位预算" xfId="930"/>
    <cellStyle name="差_教师绩效工资测算表（离退休按各地上报数测算）2009年1月1日_开发区 2015年第二次报省市县财政预算表0618" xfId="931"/>
    <cellStyle name="差_教师绩效工资测算表（离退休按各地上报数测算）2009年1月1日_开发区 2015年第二次报省市县财政预算表0624" xfId="932"/>
    <cellStyle name="差_教师绩效工资测算表（离退休按各地上报数测算）2009年1月1日_人大审议法定民生支出" xfId="933"/>
    <cellStyle name="差_教育厅提供义务教育及高中教师人数（2009年1月6日）" xfId="934"/>
    <cellStyle name="差_教育厅提供义务教育及高中教师人数（2009年1月6日）_2013.2.27文教口预算建议汇总表(第一次会后修改)" xfId="935"/>
    <cellStyle name="差_教育厅提供义务教育及高中教师人数（2009年1月6日）_2013各科项目预算0322" xfId="936"/>
    <cellStyle name="差_教育厅提供义务教育及高中教师人数（2009年1月6日）_Book1" xfId="937"/>
    <cellStyle name="差_教育厅提供义务教育及高中教师人数（2009年1月6日）_分单位预算" xfId="938"/>
    <cellStyle name="差_教育厅提供义务教育及高中教师人数（2009年1月6日）_开发区 2015年第二次报省市县财政预算表0618" xfId="939"/>
    <cellStyle name="差_教育厅提供义务教育及高中教师人数（2009年1月6日）_开发区 2015年第二次报省市县财政预算表0624" xfId="940"/>
    <cellStyle name="差_教育厅提供义务教育及高中教师人数（2009年1月6日）_人大审议法定民生支出" xfId="941"/>
    <cellStyle name="差_经建科项目预算（3.7办公会议版）" xfId="942"/>
    <cellStyle name="差_开发区 2015年第二次报省市县财政预算表0618" xfId="943"/>
    <cellStyle name="差_开发区 2015年第二次报省市县财政预算表0624" xfId="944"/>
    <cellStyle name="差_开发区2015年财政预算表（发各市、省直管县）" xfId="945"/>
    <cellStyle name="差_历年教师人数" xfId="946"/>
    <cellStyle name="差_历年教师人数_2013.2.27文教口预算建议汇总表(第一次会后修改)" xfId="947"/>
    <cellStyle name="差_历年教师人数_2013各科项目预算0322" xfId="948"/>
    <cellStyle name="差_历年教师人数_Book1" xfId="949"/>
    <cellStyle name="差_历年教师人数_分单位预算" xfId="950"/>
    <cellStyle name="差_历年教师人数_开发区 2015年第二次报省市县财政预算表0618" xfId="951"/>
    <cellStyle name="差_历年教师人数_开发区 2015年第二次报省市县财政预算表0624" xfId="952"/>
    <cellStyle name="差_历年教师人数_人大审议法定民生支出" xfId="953"/>
    <cellStyle name="差_丽江汇总" xfId="954"/>
    <cellStyle name="差_丽江汇总_2013.2.27文教口预算建议汇总表(第一次会后修改)" xfId="955"/>
    <cellStyle name="差_丽江汇总_2013各科项目预算0322" xfId="956"/>
    <cellStyle name="差_丽江汇总_Book1" xfId="957"/>
    <cellStyle name="差_丽江汇总_分单位预算" xfId="958"/>
    <cellStyle name="差_丽江汇总_开发区 2015年第二次报省市县财政预算表0618" xfId="959"/>
    <cellStyle name="差_丽江汇总_开发区 2015年第二次报省市县财政预算表0624" xfId="960"/>
    <cellStyle name="差_丽江汇总_人大审议法定民生支出" xfId="961"/>
    <cellStyle name="差_年初可执行指标录入" xfId="962"/>
    <cellStyle name="差_农业0308" xfId="963"/>
    <cellStyle name="差_人大审议法定民生支出" xfId="964"/>
    <cellStyle name="差_三季度－表二" xfId="965"/>
    <cellStyle name="差_三季度－表二_2013.2.27文教口预算建议汇总表(第一次会后修改)" xfId="966"/>
    <cellStyle name="差_三季度－表二_2013各科项目预算0322" xfId="967"/>
    <cellStyle name="差_三季度－表二_Book1" xfId="968"/>
    <cellStyle name="差_三季度－表二_分单位预算" xfId="969"/>
    <cellStyle name="差_三季度－表二_开发区 2015年第二次报省市县财政预算表0618" xfId="970"/>
    <cellStyle name="差_三季度－表二_开发区 2015年第二次报省市县财政预算表0624" xfId="971"/>
    <cellStyle name="差_三季度－表二_人大审议法定民生支出" xfId="972"/>
    <cellStyle name="差_社保0308" xfId="973"/>
    <cellStyle name="差_卫生部门" xfId="974"/>
    <cellStyle name="差_卫生部门_2013.2.27文教口预算建议汇总表(第一次会后修改)" xfId="975"/>
    <cellStyle name="差_卫生部门_2013各科项目预算0322" xfId="976"/>
    <cellStyle name="差_卫生部门_Book1" xfId="977"/>
    <cellStyle name="差_卫生部门_分单位预算" xfId="978"/>
    <cellStyle name="差_卫生部门_开发区 2015年第二次报省市县财政预算表0618" xfId="979"/>
    <cellStyle name="差_卫生部门_开发区 2015年第二次报省市县财政预算表0624" xfId="980"/>
    <cellStyle name="差_卫生部门_人大审议法定民生支出" xfId="981"/>
    <cellStyle name="差_文教0308" xfId="982"/>
    <cellStyle name="差_文教科预算支出执行(定稿)" xfId="983"/>
    <cellStyle name="差_文体广播部门" xfId="984"/>
    <cellStyle name="差_文体广播部门_2013.2.27文教口预算建议汇总表(第一次会后修改)" xfId="985"/>
    <cellStyle name="差_文体广播部门_2013各科项目预算0322" xfId="986"/>
    <cellStyle name="差_文体广播部门_Book1" xfId="987"/>
    <cellStyle name="差_文体广播部门_分单位预算" xfId="988"/>
    <cellStyle name="差_文体广播部门_开发区 2015年第二次报省市县财政预算表0618" xfId="989"/>
    <cellStyle name="差_文体广播部门_开发区 2015年第二次报省市县财政预算表0624" xfId="990"/>
    <cellStyle name="差_文体广播部门_人大审议法定民生支出" xfId="991"/>
    <cellStyle name="差_下半年禁毒办案经费分配2544.3万元" xfId="992"/>
    <cellStyle name="差_下半年禁毒办案经费分配2544.3万元_2013.2.27文教口预算建议汇总表(第一次会后修改)" xfId="993"/>
    <cellStyle name="差_下半年禁毒办案经费分配2544.3万元_2013各科项目预算0322" xfId="994"/>
    <cellStyle name="差_下半年禁毒办案经费分配2544.3万元_Book1" xfId="995"/>
    <cellStyle name="差_下半年禁毒办案经费分配2544.3万元_分单位预算" xfId="996"/>
    <cellStyle name="差_下半年禁毒办案经费分配2544.3万元_开发区 2015年第二次报省市县财政预算表0618" xfId="997"/>
    <cellStyle name="差_下半年禁毒办案经费分配2544.3万元_开发区 2015年第二次报省市县财政预算表0624" xfId="998"/>
    <cellStyle name="差_下半年禁毒办案经费分配2544.3万元_人大审议法定民生支出" xfId="999"/>
    <cellStyle name="差_下半年禁吸戒毒经费1000万元" xfId="1000"/>
    <cellStyle name="差_下半年禁吸戒毒经费1000万元_2013.2.27文教口预算建议汇总表(第一次会后修改)" xfId="1001"/>
    <cellStyle name="差_下半年禁吸戒毒经费1000万元_2013各科项目预算0322" xfId="1002"/>
    <cellStyle name="差_下半年禁吸戒毒经费1000万元_Book1" xfId="1003"/>
    <cellStyle name="差_下半年禁吸戒毒经费1000万元_分单位预算" xfId="1004"/>
    <cellStyle name="差_下半年禁吸戒毒经费1000万元_开发区 2015年第二次报省市县财政预算表0618" xfId="1005"/>
    <cellStyle name="差_下半年禁吸戒毒经费1000万元_开发区 2015年第二次报省市县财政预算表0624" xfId="1006"/>
    <cellStyle name="差_下半年禁吸戒毒经费1000万元_人大审议法定民生支出" xfId="1007"/>
    <cellStyle name="差_县公司" xfId="1008"/>
    <cellStyle name="差_县公司_2013.2.27文教口预算建议汇总表(第一次会后修改)" xfId="1009"/>
    <cellStyle name="差_县公司_2013各科项目预算0322" xfId="1010"/>
    <cellStyle name="差_县公司_Book1" xfId="1011"/>
    <cellStyle name="差_县公司_分单位预算" xfId="1012"/>
    <cellStyle name="差_县公司_开发区 2015年第二次报省市县财政预算表0618" xfId="1013"/>
    <cellStyle name="差_县公司_开发区 2015年第二次报省市县财政预算表0624" xfId="1014"/>
    <cellStyle name="差_县公司_人大审议法定民生支出" xfId="1015"/>
    <cellStyle name="差_县级公安机关公用经费标准奖励测算方案（定稿）" xfId="1016"/>
    <cellStyle name="差_县级公安机关公用经费标准奖励测算方案（定稿）_2013.2.27文教口预算建议汇总表(第一次会后修改)" xfId="1017"/>
    <cellStyle name="差_县级公安机关公用经费标准奖励测算方案（定稿）_2013各科项目预算0322" xfId="1018"/>
    <cellStyle name="差_县级公安机关公用经费标准奖励测算方案（定稿）_Book1" xfId="1019"/>
    <cellStyle name="差_县级公安机关公用经费标准奖励测算方案（定稿）_分单位预算" xfId="1020"/>
    <cellStyle name="差_县级公安机关公用经费标准奖励测算方案（定稿）_开发区 2015年第二次报省市县财政预算表0618" xfId="1021"/>
    <cellStyle name="差_县级公安机关公用经费标准奖励测算方案（定稿）_开发区 2015年第二次报省市县财政预算表0624" xfId="1022"/>
    <cellStyle name="差_县级公安机关公用经费标准奖励测算方案（定稿）_人大审议法定民生支出" xfId="1023"/>
    <cellStyle name="差_县级基础数据" xfId="1024"/>
    <cellStyle name="差_县级基础数据_2013.2.27文教口预算建议汇总表(第一次会后修改)" xfId="1025"/>
    <cellStyle name="差_县级基础数据_2013各科项目预算0322" xfId="1026"/>
    <cellStyle name="差_县级基础数据_Book1" xfId="1027"/>
    <cellStyle name="差_县级基础数据_分单位预算" xfId="1028"/>
    <cellStyle name="差_县级基础数据_开发区 2015年第二次报省市县财政预算表0618" xfId="1029"/>
    <cellStyle name="差_县级基础数据_开发区 2015年第二次报省市县财政预算表0624" xfId="1030"/>
    <cellStyle name="差_县级基础数据_人大审议法定民生支出" xfId="1031"/>
    <cellStyle name="差_业务工作量指标" xfId="1032"/>
    <cellStyle name="差_业务工作量指标_2013.2.27文教口预算建议汇总表(第一次会后修改)" xfId="1033"/>
    <cellStyle name="差_业务工作量指标_2013各科项目预算0322" xfId="1034"/>
    <cellStyle name="差_业务工作量指标_Book1" xfId="1035"/>
    <cellStyle name="差_业务工作量指标_分单位预算" xfId="1036"/>
    <cellStyle name="差_业务工作量指标_开发区 2015年第二次报省市县财政预算表0618" xfId="1037"/>
    <cellStyle name="差_业务工作量指标_开发区 2015年第二次报省市县财政预算表0624" xfId="1038"/>
    <cellStyle name="差_业务工作量指标_人大审议法定民生支出" xfId="1039"/>
    <cellStyle name="差_义务教育阶段教职工人数（教育厅提供最终）" xfId="1040"/>
    <cellStyle name="差_义务教育阶段教职工人数（教育厅提供最终）_2013.2.27文教口预算建议汇总表(第一次会后修改)" xfId="1041"/>
    <cellStyle name="差_义务教育阶段教职工人数（教育厅提供最终）_2013各科项目预算0322" xfId="1042"/>
    <cellStyle name="差_义务教育阶段教职工人数（教育厅提供最终）_Book1" xfId="1043"/>
    <cellStyle name="差_义务教育阶段教职工人数（教育厅提供最终）_分单位预算" xfId="1044"/>
    <cellStyle name="差_义务教育阶段教职工人数（教育厅提供最终）_开发区 2015年第二次报省市县财政预算表0618" xfId="1045"/>
    <cellStyle name="差_义务教育阶段教职工人数（教育厅提供最终）_开发区 2015年第二次报省市县财政预算表0624" xfId="1046"/>
    <cellStyle name="差_义务教育阶段教职工人数（教育厅提供最终）_人大审议法定民生支出" xfId="1047"/>
    <cellStyle name="差_银行账户情况表_2010年12月" xfId="1048"/>
    <cellStyle name="差_银行账户情况表_2010年12月_2013.2.27文教口预算建议汇总表(第一次会后修改)" xfId="1049"/>
    <cellStyle name="差_银行账户情况表_2010年12月_2013各科项目预算0322" xfId="1050"/>
    <cellStyle name="差_银行账户情况表_2010年12月_Book1" xfId="1051"/>
    <cellStyle name="差_银行账户情况表_2010年12月_分单位预算" xfId="1052"/>
    <cellStyle name="差_银行账户情况表_2010年12月_开发区 2015年第二次报省市县财政预算表0618" xfId="1053"/>
    <cellStyle name="差_银行账户情况表_2010年12月_开发区 2015年第二次报省市县财政预算表0624" xfId="1054"/>
    <cellStyle name="差_银行账户情况表_2010年12月_人大审议法定民生支出" xfId="1055"/>
    <cellStyle name="差_云南农村义务教育统计表" xfId="1056"/>
    <cellStyle name="差_云南农村义务教育统计表_2013.2.27文教口预算建议汇总表(第一次会后修改)" xfId="1057"/>
    <cellStyle name="差_云南农村义务教育统计表_2013各科项目预算0322" xfId="1058"/>
    <cellStyle name="差_云南农村义务教育统计表_Book1" xfId="1059"/>
    <cellStyle name="差_云南农村义务教育统计表_分单位预算" xfId="1060"/>
    <cellStyle name="差_云南农村义务教育统计表_开发区 2015年第二次报省市县财政预算表0618" xfId="1061"/>
    <cellStyle name="差_云南农村义务教育统计表_开发区 2015年第二次报省市县财政预算表0624" xfId="1062"/>
    <cellStyle name="差_云南农村义务教育统计表_人大审议法定民生支出" xfId="1063"/>
    <cellStyle name="差_云南省2008年中小学教师人数统计表" xfId="1064"/>
    <cellStyle name="差_云南省2008年中小学教师人数统计表_2013.2.27文教口预算建议汇总表(第一次会后修改)" xfId="1065"/>
    <cellStyle name="差_云南省2008年中小学教师人数统计表_2013各科项目预算0322" xfId="1066"/>
    <cellStyle name="差_云南省2008年中小学教师人数统计表_Book1" xfId="1067"/>
    <cellStyle name="差_云南省2008年中小学教师人数统计表_分单位预算" xfId="1068"/>
    <cellStyle name="差_云南省2008年中小学教师人数统计表_开发区 2015年第二次报省市县财政预算表0618" xfId="1069"/>
    <cellStyle name="差_云南省2008年中小学教师人数统计表_开发区 2015年第二次报省市县财政预算表0624" xfId="1070"/>
    <cellStyle name="差_云南省2008年中小学教师人数统计表_人大审议法定民生支出" xfId="1071"/>
    <cellStyle name="差_云南省2008年中小学教职工情况（教育厅提供20090101加工整理）" xfId="1072"/>
    <cellStyle name="差_云南省2008年中小学教职工情况（教育厅提供20090101加工整理）_2013.2.27文教口预算建议汇总表(第一次会后修改)" xfId="1073"/>
    <cellStyle name="差_云南省2008年中小学教职工情况（教育厅提供20090101加工整理）_2013各科项目预算0322" xfId="1074"/>
    <cellStyle name="差_云南省2008年中小学教职工情况（教育厅提供20090101加工整理）_Book1" xfId="1075"/>
    <cellStyle name="差_云南省2008年中小学教职工情况（教育厅提供20090101加工整理）_分单位预算" xfId="1076"/>
    <cellStyle name="差_云南省2008年中小学教职工情况（教育厅提供20090101加工整理）_开发区 2015年第二次报省市县财政预算表0618" xfId="1077"/>
    <cellStyle name="差_云南省2008年中小学教职工情况（教育厅提供20090101加工整理）_开发区 2015年第二次报省市县财政预算表0624" xfId="1078"/>
    <cellStyle name="差_云南省2008年中小学教职工情况（教育厅提供20090101加工整理）_人大审议法定民生支出" xfId="1079"/>
    <cellStyle name="差_云南省2008年转移支付测算——州市本级考核部分及政策性测算" xfId="1080"/>
    <cellStyle name="差_云南省2008年转移支付测算——州市本级考核部分及政策性测算_2013.2.27文教口预算建议汇总表(第一次会后修改)" xfId="1081"/>
    <cellStyle name="差_云南省2008年转移支付测算——州市本级考核部分及政策性测算_2013各科项目预算0322" xfId="1082"/>
    <cellStyle name="差_云南省2008年转移支付测算——州市本级考核部分及政策性测算_Book1" xfId="1083"/>
    <cellStyle name="差_云南省2008年转移支付测算——州市本级考核部分及政策性测算_分单位预算" xfId="1084"/>
    <cellStyle name="差_云南省2008年转移支付测算——州市本级考核部分及政策性测算_开发区 2015年第二次报省市县财政预算表0618" xfId="1085"/>
    <cellStyle name="差_云南省2008年转移支付测算——州市本级考核部分及政策性测算_开发区 2015年第二次报省市县财政预算表0624" xfId="1086"/>
    <cellStyle name="差_云南省2008年转移支付测算——州市本级考核部分及政策性测算_人大审议法定民生支出" xfId="1087"/>
    <cellStyle name="差_云南水利电力有限公司" xfId="1088"/>
    <cellStyle name="差_云南水利电力有限公司_2013.2.27文教口预算建议汇总表(第一次会后修改)" xfId="1089"/>
    <cellStyle name="差_云南水利电力有限公司_2013各科项目预算0322" xfId="1090"/>
    <cellStyle name="差_云南水利电力有限公司_Book1" xfId="1091"/>
    <cellStyle name="差_云南水利电力有限公司_分单位预算" xfId="1092"/>
    <cellStyle name="差_云南水利电力有限公司_开发区 2015年第二次报省市县财政预算表0618" xfId="1093"/>
    <cellStyle name="差_云南水利电力有限公司_开发区 2015年第二次报省市县财政预算表0624" xfId="1094"/>
    <cellStyle name="差_云南水利电力有限公司_人大审议法定民生支出" xfId="1095"/>
    <cellStyle name="差_指标四" xfId="1096"/>
    <cellStyle name="差_指标四_2013.2.27文教口预算建议汇总表(第一次会后修改)" xfId="1097"/>
    <cellStyle name="差_指标四_2013各科项目预算0322" xfId="1098"/>
    <cellStyle name="差_指标四_Book1" xfId="1099"/>
    <cellStyle name="差_指标四_分单位预算" xfId="1100"/>
    <cellStyle name="差_指标四_开发区 2015年第二次报省市县财政预算表0618" xfId="1101"/>
    <cellStyle name="差_指标四_开发区 2015年第二次报省市县财政预算表0624" xfId="1102"/>
    <cellStyle name="差_指标四_人大审议法定民生支出" xfId="1103"/>
    <cellStyle name="差_指标五" xfId="1104"/>
    <cellStyle name="差_指标五_2013.2.27文教口预算建议汇总表(第一次会后修改)" xfId="1105"/>
    <cellStyle name="差_指标五_2013各科项目预算0322" xfId="1106"/>
    <cellStyle name="差_指标五_Book1" xfId="1107"/>
    <cellStyle name="差_指标五_分单位预算" xfId="1108"/>
    <cellStyle name="差_指标五_开发区 2015年第二次报省市县财政预算表0618" xfId="1109"/>
    <cellStyle name="差_指标五_开发区 2015年第二次报省市县财政预算表0624" xfId="1110"/>
    <cellStyle name="差_指标五_人大审议法定民生支出" xfId="1111"/>
    <cellStyle name="常规" xfId="0" builtinId="0"/>
    <cellStyle name="常规 10" xfId="1112"/>
    <cellStyle name="常规 100" xfId="1113"/>
    <cellStyle name="常规 101" xfId="1114"/>
    <cellStyle name="常规 102" xfId="1115"/>
    <cellStyle name="常规 103" xfId="1116"/>
    <cellStyle name="常规 104" xfId="1117"/>
    <cellStyle name="常规 105" xfId="1118"/>
    <cellStyle name="常规 106" xfId="1119"/>
    <cellStyle name="常规 107" xfId="1120"/>
    <cellStyle name="常规 108" xfId="1121"/>
    <cellStyle name="常规 109" xfId="1122"/>
    <cellStyle name="常规 11" xfId="1123"/>
    <cellStyle name="常规 110" xfId="1124"/>
    <cellStyle name="常规 111" xfId="1125"/>
    <cellStyle name="常规 112" xfId="1126"/>
    <cellStyle name="常规 113" xfId="1127"/>
    <cellStyle name="常规 114" xfId="1128"/>
    <cellStyle name="常规 115" xfId="1129"/>
    <cellStyle name="常规 116" xfId="1130"/>
    <cellStyle name="常规 117" xfId="1131"/>
    <cellStyle name="常规 118" xfId="1132"/>
    <cellStyle name="常规 119" xfId="1133"/>
    <cellStyle name="常规 12" xfId="1134"/>
    <cellStyle name="常规 120" xfId="1135"/>
    <cellStyle name="常规 121" xfId="1136"/>
    <cellStyle name="常规 122" xfId="1137"/>
    <cellStyle name="常规 123" xfId="1138"/>
    <cellStyle name="常规 124" xfId="1139"/>
    <cellStyle name="常规 125" xfId="1140"/>
    <cellStyle name="常规 126" xfId="1141"/>
    <cellStyle name="常规 127" xfId="1142"/>
    <cellStyle name="常规 128" xfId="1143"/>
    <cellStyle name="常规 129" xfId="1144"/>
    <cellStyle name="常规 13" xfId="1145"/>
    <cellStyle name="常规 130" xfId="1146"/>
    <cellStyle name="常规 131" xfId="1147"/>
    <cellStyle name="常规 132" xfId="1148"/>
    <cellStyle name="常规 133" xfId="1149"/>
    <cellStyle name="常规 134" xfId="1150"/>
    <cellStyle name="常规 135" xfId="1151"/>
    <cellStyle name="常规 136" xfId="1152"/>
    <cellStyle name="常规 137" xfId="1153"/>
    <cellStyle name="常规 138" xfId="1154"/>
    <cellStyle name="常规 139" xfId="1155"/>
    <cellStyle name="常规 14" xfId="1156"/>
    <cellStyle name="常规 140" xfId="1157"/>
    <cellStyle name="常规 141" xfId="1158"/>
    <cellStyle name="常规 142" xfId="1159"/>
    <cellStyle name="常规 143" xfId="1160"/>
    <cellStyle name="常规 144" xfId="1161"/>
    <cellStyle name="常规 145" xfId="1162"/>
    <cellStyle name="常规 146" xfId="1163"/>
    <cellStyle name="常规 147" xfId="1164"/>
    <cellStyle name="常规 148" xfId="1165"/>
    <cellStyle name="常规 149" xfId="1166"/>
    <cellStyle name="常规 15" xfId="1167"/>
    <cellStyle name="常规 150" xfId="1168"/>
    <cellStyle name="常规 151" xfId="1169"/>
    <cellStyle name="常规 152" xfId="1170"/>
    <cellStyle name="常规 153" xfId="1171"/>
    <cellStyle name="常规 154" xfId="1172"/>
    <cellStyle name="常规 155" xfId="1173"/>
    <cellStyle name="常规 156" xfId="1174"/>
    <cellStyle name="常规 157" xfId="1175"/>
    <cellStyle name="常规 158" xfId="1176"/>
    <cellStyle name="常规 159" xfId="1177"/>
    <cellStyle name="常规 16" xfId="1178"/>
    <cellStyle name="常规 160" xfId="1179"/>
    <cellStyle name="常规 161" xfId="1180"/>
    <cellStyle name="常规 162" xfId="1181"/>
    <cellStyle name="常规 163" xfId="1182"/>
    <cellStyle name="常规 164" xfId="1183"/>
    <cellStyle name="常规 165" xfId="1184"/>
    <cellStyle name="常规 17" xfId="1185"/>
    <cellStyle name="常规 18" xfId="1186"/>
    <cellStyle name="常规 19" xfId="1187"/>
    <cellStyle name="常规 2" xfId="4"/>
    <cellStyle name="常规 2 10" xfId="1188"/>
    <cellStyle name="常规 2 2" xfId="1189"/>
    <cellStyle name="常规 2 2 2" xfId="1190"/>
    <cellStyle name="常规 2 2 3" xfId="1191"/>
    <cellStyle name="常规 2 2_2012年文教科审核单位目预算(修改后)" xfId="1192"/>
    <cellStyle name="常规 2 3" xfId="1193"/>
    <cellStyle name="常规 2 4" xfId="1194"/>
    <cellStyle name="常规 2 5" xfId="1195"/>
    <cellStyle name="常规 2 6" xfId="1196"/>
    <cellStyle name="常规 2 7" xfId="1197"/>
    <cellStyle name="常规 2 8" xfId="1198"/>
    <cellStyle name="常规 2 9" xfId="1199"/>
    <cellStyle name="常规 2_02-2008决算报表格式" xfId="1200"/>
    <cellStyle name="常规 20" xfId="1201"/>
    <cellStyle name="常规 21" xfId="1202"/>
    <cellStyle name="常规 22" xfId="1203"/>
    <cellStyle name="常规 23" xfId="1204"/>
    <cellStyle name="常规 24" xfId="1205"/>
    <cellStyle name="常规 25" xfId="1206"/>
    <cellStyle name="常规 26" xfId="1207"/>
    <cellStyle name="常规 27" xfId="1208"/>
    <cellStyle name="常规 28" xfId="1209"/>
    <cellStyle name="常规 29" xfId="1210"/>
    <cellStyle name="常规 3" xfId="1211"/>
    <cellStyle name="常规 3 2" xfId="1212"/>
    <cellStyle name="常规 3 3" xfId="1213"/>
    <cellStyle name="常规 3 4" xfId="1214"/>
    <cellStyle name="常规 3_2012年文教科审核单位目预算(修改后)" xfId="1215"/>
    <cellStyle name="常规 30" xfId="1216"/>
    <cellStyle name="常规 31" xfId="1217"/>
    <cellStyle name="常规 32" xfId="1218"/>
    <cellStyle name="常规 33" xfId="1219"/>
    <cellStyle name="常规 34" xfId="1220"/>
    <cellStyle name="常规 35" xfId="1221"/>
    <cellStyle name="常规 36" xfId="1222"/>
    <cellStyle name="常规 37" xfId="1223"/>
    <cellStyle name="常规 38" xfId="1224"/>
    <cellStyle name="常规 39" xfId="1225"/>
    <cellStyle name="常规 4" xfId="1226"/>
    <cellStyle name="常规 4 2" xfId="1227"/>
    <cellStyle name="常规 40" xfId="1228"/>
    <cellStyle name="常规 41" xfId="1229"/>
    <cellStyle name="常规 42" xfId="1230"/>
    <cellStyle name="常规 43" xfId="1231"/>
    <cellStyle name="常规 44" xfId="1232"/>
    <cellStyle name="常规 45" xfId="1233"/>
    <cellStyle name="常规 46" xfId="1234"/>
    <cellStyle name="常规 47" xfId="1235"/>
    <cellStyle name="常规 48" xfId="1236"/>
    <cellStyle name="常规 49" xfId="1237"/>
    <cellStyle name="常规 5" xfId="1238"/>
    <cellStyle name="常规 50" xfId="1239"/>
    <cellStyle name="常规 51" xfId="1240"/>
    <cellStyle name="常规 52" xfId="1241"/>
    <cellStyle name="常规 53" xfId="1242"/>
    <cellStyle name="常规 54" xfId="1243"/>
    <cellStyle name="常规 55" xfId="1244"/>
    <cellStyle name="常规 56" xfId="1245"/>
    <cellStyle name="常规 57" xfId="1246"/>
    <cellStyle name="常规 58" xfId="1247"/>
    <cellStyle name="常规 59" xfId="1248"/>
    <cellStyle name="常规 6" xfId="1249"/>
    <cellStyle name="常规 60" xfId="1250"/>
    <cellStyle name="常规 61" xfId="1251"/>
    <cellStyle name="常规 62" xfId="1252"/>
    <cellStyle name="常规 63" xfId="1253"/>
    <cellStyle name="常规 64" xfId="1254"/>
    <cellStyle name="常规 65" xfId="1255"/>
    <cellStyle name="常规 66" xfId="1256"/>
    <cellStyle name="常规 67" xfId="1257"/>
    <cellStyle name="常规 68" xfId="1258"/>
    <cellStyle name="常规 69" xfId="1259"/>
    <cellStyle name="常规 7" xfId="1260"/>
    <cellStyle name="常规 70" xfId="1261"/>
    <cellStyle name="常规 71" xfId="1262"/>
    <cellStyle name="常规 72" xfId="1263"/>
    <cellStyle name="常规 73" xfId="1264"/>
    <cellStyle name="常规 74" xfId="1265"/>
    <cellStyle name="常规 75" xfId="1266"/>
    <cellStyle name="常规 76" xfId="1267"/>
    <cellStyle name="常规 77" xfId="1268"/>
    <cellStyle name="常规 78" xfId="1269"/>
    <cellStyle name="常规 79" xfId="1270"/>
    <cellStyle name="常规 8" xfId="1271"/>
    <cellStyle name="常规 80" xfId="1272"/>
    <cellStyle name="常规 81" xfId="1273"/>
    <cellStyle name="常规 82" xfId="1274"/>
    <cellStyle name="常规 83" xfId="1275"/>
    <cellStyle name="常规 84" xfId="1276"/>
    <cellStyle name="常规 85" xfId="1277"/>
    <cellStyle name="常规 86" xfId="1278"/>
    <cellStyle name="常规 87" xfId="1279"/>
    <cellStyle name="常规 88" xfId="1280"/>
    <cellStyle name="常规 89" xfId="1281"/>
    <cellStyle name="常规 9" xfId="1282"/>
    <cellStyle name="常规 90" xfId="1283"/>
    <cellStyle name="常规 91" xfId="1284"/>
    <cellStyle name="常规 92" xfId="1285"/>
    <cellStyle name="常规 93" xfId="1286"/>
    <cellStyle name="常规 94" xfId="1287"/>
    <cellStyle name="常规 95" xfId="1288"/>
    <cellStyle name="常规 96" xfId="1289"/>
    <cellStyle name="常规 97" xfId="1290"/>
    <cellStyle name="常规 98" xfId="1291"/>
    <cellStyle name="常规 99" xfId="1292"/>
    <cellStyle name="常规_20121218" xfId="3"/>
    <cellStyle name="常规_2014年结算测算12.26市本级" xfId="5"/>
    <cellStyle name="超级链接" xfId="1293"/>
    <cellStyle name="分级显示行_1_13区汇总" xfId="1295"/>
    <cellStyle name="分级显示列_1_Book1" xfId="1294"/>
    <cellStyle name="归盒啦_95" xfId="1296"/>
    <cellStyle name="好 2" xfId="1297"/>
    <cellStyle name="好 2 2" xfId="1298"/>
    <cellStyle name="好 2 3" xfId="1299"/>
    <cellStyle name="好 2_2012年文教科审核单位目预算(修改后)" xfId="1300"/>
    <cellStyle name="好 3" xfId="1301"/>
    <cellStyle name="好_~4190974" xfId="1302"/>
    <cellStyle name="好_~4190974_2013.2.27文教口预算建议汇总表(第一次会后修改)" xfId="1303"/>
    <cellStyle name="好_~4190974_2013各科项目预算0322" xfId="1304"/>
    <cellStyle name="好_~4190974_Book1" xfId="1305"/>
    <cellStyle name="好_~4190974_分单位预算" xfId="1306"/>
    <cellStyle name="好_~4190974_开发区 2015年第二次报省市县财政预算表0618" xfId="1307"/>
    <cellStyle name="好_~4190974_开发区 2015年第二次报省市县财政预算表0624" xfId="1308"/>
    <cellStyle name="好_~4190974_人大审议法定民生支出" xfId="1309"/>
    <cellStyle name="好_~5676413" xfId="1310"/>
    <cellStyle name="好_~5676413_2013.2.27文教口预算建议汇总表(第一次会后修改)" xfId="1311"/>
    <cellStyle name="好_~5676413_2013各科项目预算0322" xfId="1312"/>
    <cellStyle name="好_~5676413_Book1" xfId="1313"/>
    <cellStyle name="好_~5676413_分单位预算" xfId="1314"/>
    <cellStyle name="好_~5676413_开发区 2015年第二次报省市县财政预算表0618" xfId="1315"/>
    <cellStyle name="好_~5676413_开发区 2015年第二次报省市县财政预算表0624" xfId="1316"/>
    <cellStyle name="好_~5676413_人大审议法定民生支出" xfId="1317"/>
    <cellStyle name="好_00省级(打印)" xfId="1318"/>
    <cellStyle name="好_00省级(打印)_2013.2.27文教口预算建议汇总表(第一次会后修改)" xfId="1319"/>
    <cellStyle name="好_00省级(打印)_2013各科项目预算0322" xfId="1320"/>
    <cellStyle name="好_00省级(打印)_Book1" xfId="1321"/>
    <cellStyle name="好_00省级(打印)_分单位预算" xfId="1322"/>
    <cellStyle name="好_00省级(打印)_开发区 2015年第二次报省市县财政预算表0618" xfId="1323"/>
    <cellStyle name="好_00省级(打印)_开发区 2015年第二次报省市县财政预算表0624" xfId="1324"/>
    <cellStyle name="好_00省级(打印)_人大审议法定民生支出" xfId="1325"/>
    <cellStyle name="好_00省级(定稿)" xfId="1326"/>
    <cellStyle name="好_00省级(定稿)_2013.2.27文教口预算建议汇总表(第一次会后修改)" xfId="1327"/>
    <cellStyle name="好_00省级(定稿)_2013各科项目预算0322" xfId="1328"/>
    <cellStyle name="好_00省级(定稿)_Book1" xfId="1329"/>
    <cellStyle name="好_00省级(定稿)_分单位预算" xfId="1330"/>
    <cellStyle name="好_00省级(定稿)_开发区 2015年第二次报省市县财政预算表0618" xfId="1331"/>
    <cellStyle name="好_00省级(定稿)_开发区 2015年第二次报省市县财政预算表0624" xfId="1332"/>
    <cellStyle name="好_00省级(定稿)_人大审议法定民生支出" xfId="1333"/>
    <cellStyle name="好_03昭通" xfId="1334"/>
    <cellStyle name="好_03昭通_2013.2.27文教口预算建议汇总表(第一次会后修改)" xfId="1335"/>
    <cellStyle name="好_03昭通_2013各科项目预算0322" xfId="1336"/>
    <cellStyle name="好_03昭通_Book1" xfId="1337"/>
    <cellStyle name="好_03昭通_分单位预算" xfId="1338"/>
    <cellStyle name="好_03昭通_开发区 2015年第二次报省市县财政预算表0618" xfId="1339"/>
    <cellStyle name="好_03昭通_开发区 2015年第二次报省市县财政预算表0624" xfId="1340"/>
    <cellStyle name="好_03昭通_人大审议法定民生支出" xfId="1341"/>
    <cellStyle name="好_0502通海县" xfId="1342"/>
    <cellStyle name="好_0502通海县_2013.2.27文教口预算建议汇总表(第一次会后修改)" xfId="1343"/>
    <cellStyle name="好_0502通海县_2013各科项目预算0322" xfId="1344"/>
    <cellStyle name="好_0502通海县_Book1" xfId="1345"/>
    <cellStyle name="好_0502通海县_分单位预算" xfId="1346"/>
    <cellStyle name="好_0502通海县_开发区 2015年第二次报省市县财政预算表0618" xfId="1347"/>
    <cellStyle name="好_0502通海县_开发区 2015年第二次报省市县财政预算表0624" xfId="1348"/>
    <cellStyle name="好_0502通海县_人大审议法定民生支出" xfId="1349"/>
    <cellStyle name="好_05玉溪" xfId="1350"/>
    <cellStyle name="好_05玉溪_2013.2.27文教口预算建议汇总表(第一次会后修改)" xfId="1351"/>
    <cellStyle name="好_05玉溪_2013各科项目预算0322" xfId="1352"/>
    <cellStyle name="好_05玉溪_Book1" xfId="1353"/>
    <cellStyle name="好_05玉溪_分单位预算" xfId="1354"/>
    <cellStyle name="好_05玉溪_开发区 2015年第二次报省市县财政预算表0618" xfId="1355"/>
    <cellStyle name="好_05玉溪_开发区 2015年第二次报省市县财政预算表0624" xfId="1356"/>
    <cellStyle name="好_05玉溪_人大审议法定民生支出" xfId="1357"/>
    <cellStyle name="好_0605石屏县" xfId="1358"/>
    <cellStyle name="好_0605石屏县_2013.2.27文教口预算建议汇总表(第一次会后修改)" xfId="1359"/>
    <cellStyle name="好_0605石屏县_2013各科项目预算0322" xfId="1360"/>
    <cellStyle name="好_0605石屏县_Book1" xfId="1361"/>
    <cellStyle name="好_0605石屏县_分单位预算" xfId="1362"/>
    <cellStyle name="好_0605石屏县_开发区 2015年第二次报省市县财政预算表0618" xfId="1363"/>
    <cellStyle name="好_0605石屏县_开发区 2015年第二次报省市县财政预算表0624" xfId="1364"/>
    <cellStyle name="好_0605石屏县_人大审议法定民生支出" xfId="1365"/>
    <cellStyle name="好_1003牟定县" xfId="1366"/>
    <cellStyle name="好_1110洱源县" xfId="1367"/>
    <cellStyle name="好_1110洱源县_2013.2.27文教口预算建议汇总表(第一次会后修改)" xfId="1368"/>
    <cellStyle name="好_1110洱源县_2013各科项目预算0322" xfId="1369"/>
    <cellStyle name="好_1110洱源县_Book1" xfId="1370"/>
    <cellStyle name="好_1110洱源县_分单位预算" xfId="1371"/>
    <cellStyle name="好_1110洱源县_开发区 2015年第二次报省市县财政预算表0618" xfId="1372"/>
    <cellStyle name="好_1110洱源县_开发区 2015年第二次报省市县财政预算表0624" xfId="1373"/>
    <cellStyle name="好_1110洱源县_人大审议法定民生支出" xfId="1374"/>
    <cellStyle name="好_11大理" xfId="1375"/>
    <cellStyle name="好_11大理_2013.2.27文教口预算建议汇总表(第一次会后修改)" xfId="1376"/>
    <cellStyle name="好_11大理_2013各科项目预算0322" xfId="1377"/>
    <cellStyle name="好_11大理_Book1" xfId="1378"/>
    <cellStyle name="好_11大理_分单位预算" xfId="1379"/>
    <cellStyle name="好_11大理_开发区 2015年第二次报省市县财政预算表0618" xfId="1380"/>
    <cellStyle name="好_11大理_开发区 2015年第二次报省市县财政预算表0624" xfId="1381"/>
    <cellStyle name="好_11大理_人大审议法定民生支出" xfId="1382"/>
    <cellStyle name="好_2、土地面积、人口、粮食产量基本情况" xfId="1383"/>
    <cellStyle name="好_2、土地面积、人口、粮食产量基本情况_2013.2.27文教口预算建议汇总表(第一次会后修改)" xfId="1384"/>
    <cellStyle name="好_2、土地面积、人口、粮食产量基本情况_2013各科项目预算0322" xfId="1385"/>
    <cellStyle name="好_2、土地面积、人口、粮食产量基本情况_Book1" xfId="1386"/>
    <cellStyle name="好_2、土地面积、人口、粮食产量基本情况_分单位预算" xfId="1387"/>
    <cellStyle name="好_2、土地面积、人口、粮食产量基本情况_开发区 2015年第二次报省市县财政预算表0618" xfId="1388"/>
    <cellStyle name="好_2、土地面积、人口、粮食产量基本情况_开发区 2015年第二次报省市县财政预算表0624" xfId="1389"/>
    <cellStyle name="好_2、土地面积、人口、粮食产量基本情况_人大审议法定民生支出" xfId="1390"/>
    <cellStyle name="好_2006年分析表" xfId="1391"/>
    <cellStyle name="好_2006年分析表_2013.2.27文教口预算建议汇总表(第一次会后修改)" xfId="1392"/>
    <cellStyle name="好_2006年分析表_2013各科项目预算0322" xfId="1393"/>
    <cellStyle name="好_2006年分析表_Book1" xfId="1394"/>
    <cellStyle name="好_2006年分析表_分单位预算" xfId="1395"/>
    <cellStyle name="好_2006年分析表_开发区 2015年第二次报省市县财政预算表0618" xfId="1396"/>
    <cellStyle name="好_2006年分析表_开发区 2015年第二次报省市县财政预算表0624" xfId="1397"/>
    <cellStyle name="好_2006年分析表_人大审议法定民生支出" xfId="1398"/>
    <cellStyle name="好_2006年基础数据" xfId="1399"/>
    <cellStyle name="好_2006年基础数据_2013.2.27文教口预算建议汇总表(第一次会后修改)" xfId="1400"/>
    <cellStyle name="好_2006年基础数据_2013各科项目预算0322" xfId="1401"/>
    <cellStyle name="好_2006年基础数据_Book1" xfId="1402"/>
    <cellStyle name="好_2006年基础数据_分单位预算" xfId="1403"/>
    <cellStyle name="好_2006年基础数据_开发区 2015年第二次报省市县财政预算表0618" xfId="1404"/>
    <cellStyle name="好_2006年基础数据_开发区 2015年第二次报省市县财政预算表0624" xfId="1405"/>
    <cellStyle name="好_2006年基础数据_人大审议法定民生支出" xfId="1406"/>
    <cellStyle name="好_2006年全省财力计算表（中央、决算）" xfId="1407"/>
    <cellStyle name="好_2006年全省财力计算表（中央、决算）_2013.2.27文教口预算建议汇总表(第一次会后修改)" xfId="1408"/>
    <cellStyle name="好_2006年全省财力计算表（中央、决算）_2013各科项目预算0322" xfId="1409"/>
    <cellStyle name="好_2006年全省财力计算表（中央、决算）_Book1" xfId="1410"/>
    <cellStyle name="好_2006年全省财力计算表（中央、决算）_分单位预算" xfId="1411"/>
    <cellStyle name="好_2006年全省财力计算表（中央、决算）_开发区 2015年第二次报省市县财政预算表0618" xfId="1412"/>
    <cellStyle name="好_2006年全省财力计算表（中央、决算）_开发区 2015年第二次报省市县财政预算表0624" xfId="1413"/>
    <cellStyle name="好_2006年全省财力计算表（中央、决算）_人大审议法定民生支出" xfId="1414"/>
    <cellStyle name="好_2006年水利统计指标统计表" xfId="1415"/>
    <cellStyle name="好_2006年水利统计指标统计表_2013.2.27文教口预算建议汇总表(第一次会后修改)" xfId="1416"/>
    <cellStyle name="好_2006年水利统计指标统计表_2013各科项目预算0322" xfId="1417"/>
    <cellStyle name="好_2006年水利统计指标统计表_Book1" xfId="1418"/>
    <cellStyle name="好_2006年水利统计指标统计表_分单位预算" xfId="1419"/>
    <cellStyle name="好_2006年水利统计指标统计表_开发区 2015年第二次报省市县财政预算表0618" xfId="1420"/>
    <cellStyle name="好_2006年水利统计指标统计表_开发区 2015年第二次报省市县财政预算表0624" xfId="1421"/>
    <cellStyle name="好_2006年水利统计指标统计表_人大审议法定民生支出" xfId="1422"/>
    <cellStyle name="好_2006年在职人员情况" xfId="1423"/>
    <cellStyle name="好_2006年在职人员情况_2013.2.27文教口预算建议汇总表(第一次会后修改)" xfId="1424"/>
    <cellStyle name="好_2006年在职人员情况_2013各科项目预算0322" xfId="1425"/>
    <cellStyle name="好_2006年在职人员情况_Book1" xfId="1426"/>
    <cellStyle name="好_2006年在职人员情况_分单位预算" xfId="1427"/>
    <cellStyle name="好_2006年在职人员情况_开发区 2015年第二次报省市县财政预算表0618" xfId="1428"/>
    <cellStyle name="好_2006年在职人员情况_开发区 2015年第二次报省市县财政预算表0624" xfId="1429"/>
    <cellStyle name="好_2006年在职人员情况_人大审议法定民生支出" xfId="1430"/>
    <cellStyle name="好_2007年检察院案件数" xfId="1431"/>
    <cellStyle name="好_2007年检察院案件数_2013.2.27文教口预算建议汇总表(第一次会后修改)" xfId="1432"/>
    <cellStyle name="好_2007年检察院案件数_2013各科项目预算0322" xfId="1433"/>
    <cellStyle name="好_2007年检察院案件数_Book1" xfId="1434"/>
    <cellStyle name="好_2007年检察院案件数_分单位预算" xfId="1435"/>
    <cellStyle name="好_2007年检察院案件数_开发区 2015年第二次报省市县财政预算表0618" xfId="1436"/>
    <cellStyle name="好_2007年检察院案件数_开发区 2015年第二次报省市县财政预算表0624" xfId="1437"/>
    <cellStyle name="好_2007年检察院案件数_人大审议法定民生支出" xfId="1438"/>
    <cellStyle name="好_2007年可用财力" xfId="1439"/>
    <cellStyle name="好_2007年可用财力_2013.2.27文教口预算建议汇总表(第一次会后修改)" xfId="1440"/>
    <cellStyle name="好_2007年可用财力_2013各科项目预算0322" xfId="1441"/>
    <cellStyle name="好_2007年可用财力_Book1" xfId="1442"/>
    <cellStyle name="好_2007年可用财力_分单位预算" xfId="1443"/>
    <cellStyle name="好_2007年可用财力_开发区 2015年第二次报省市县财政预算表0618" xfId="1444"/>
    <cellStyle name="好_2007年可用财力_开发区 2015年第二次报省市县财政预算表0624" xfId="1445"/>
    <cellStyle name="好_2007年可用财力_人大审议法定民生支出" xfId="1446"/>
    <cellStyle name="好_2007年人员分部门统计表" xfId="1447"/>
    <cellStyle name="好_2007年人员分部门统计表_2013.2.27文教口预算建议汇总表(第一次会后修改)" xfId="1448"/>
    <cellStyle name="好_2007年人员分部门统计表_2013各科项目预算0322" xfId="1449"/>
    <cellStyle name="好_2007年人员分部门统计表_Book1" xfId="1450"/>
    <cellStyle name="好_2007年人员分部门统计表_分单位预算" xfId="1451"/>
    <cellStyle name="好_2007年人员分部门统计表_开发区 2015年第二次报省市县财政预算表0618" xfId="1452"/>
    <cellStyle name="好_2007年人员分部门统计表_开发区 2015年第二次报省市县财政预算表0624" xfId="1453"/>
    <cellStyle name="好_2007年人员分部门统计表_人大审议法定民生支出" xfId="1454"/>
    <cellStyle name="好_2007年政法部门业务指标" xfId="1455"/>
    <cellStyle name="好_2007年政法部门业务指标_2013.2.27文教口预算建议汇总表(第一次会后修改)" xfId="1456"/>
    <cellStyle name="好_2007年政法部门业务指标_2013各科项目预算0322" xfId="1457"/>
    <cellStyle name="好_2007年政法部门业务指标_Book1" xfId="1458"/>
    <cellStyle name="好_2007年政法部门业务指标_分单位预算" xfId="1459"/>
    <cellStyle name="好_2007年政法部门业务指标_开发区 2015年第二次报省市县财政预算表0618" xfId="1460"/>
    <cellStyle name="好_2007年政法部门业务指标_开发区 2015年第二次报省市县财政预算表0624" xfId="1461"/>
    <cellStyle name="好_2007年政法部门业务指标_人大审议法定民生支出" xfId="1462"/>
    <cellStyle name="好_2008年县级公安保障标准落实奖励经费分配测算" xfId="1463"/>
    <cellStyle name="好_2008年县级公安保障标准落实奖励经费分配测算_2013.2.27文教口预算建议汇总表(第一次会后修改)" xfId="1464"/>
    <cellStyle name="好_2008年县级公安保障标准落实奖励经费分配测算_2013各科项目预算0322" xfId="1465"/>
    <cellStyle name="好_2008年县级公安保障标准落实奖励经费分配测算_Book1" xfId="1466"/>
    <cellStyle name="好_2008年县级公安保障标准落实奖励经费分配测算_分单位预算" xfId="1467"/>
    <cellStyle name="好_2008年县级公安保障标准落实奖励经费分配测算_开发区 2015年第二次报省市县财政预算表0618" xfId="1468"/>
    <cellStyle name="好_2008年县级公安保障标准落实奖励经费分配测算_开发区 2015年第二次报省市县财政预算表0624" xfId="1469"/>
    <cellStyle name="好_2008年县级公安保障标准落实奖励经费分配测算_人大审议法定民生支出" xfId="1470"/>
    <cellStyle name="好_2008云南省分县市中小学教职工统计表（教育厅提供）" xfId="1471"/>
    <cellStyle name="好_2008云南省分县市中小学教职工统计表（教育厅提供）_2013.2.27文教口预算建议汇总表(第一次会后修改)" xfId="1472"/>
    <cellStyle name="好_2008云南省分县市中小学教职工统计表（教育厅提供）_2013各科项目预算0322" xfId="1473"/>
    <cellStyle name="好_2008云南省分县市中小学教职工统计表（教育厅提供）_Book1" xfId="1474"/>
    <cellStyle name="好_2008云南省分县市中小学教职工统计表（教育厅提供）_分单位预算" xfId="1475"/>
    <cellStyle name="好_2008云南省分县市中小学教职工统计表（教育厅提供）_开发区 2015年第二次报省市县财政预算表0618" xfId="1476"/>
    <cellStyle name="好_2008云南省分县市中小学教职工统计表（教育厅提供）_开发区 2015年第二次报省市县财政预算表0624" xfId="1477"/>
    <cellStyle name="好_2008云南省分县市中小学教职工统计表（教育厅提供）_人大审议法定民生支出" xfId="1478"/>
    <cellStyle name="好_2009年一般性转移支付标准工资" xfId="1479"/>
    <cellStyle name="好_2009年一般性转移支付标准工资_~4190974" xfId="1480"/>
    <cellStyle name="好_2009年一般性转移支付标准工资_~4190974_2013.2.27文教口预算建议汇总表(第一次会后修改)" xfId="1481"/>
    <cellStyle name="好_2009年一般性转移支付标准工资_~4190974_2013各科项目预算0322" xfId="1482"/>
    <cellStyle name="好_2009年一般性转移支付标准工资_~4190974_Book1" xfId="1483"/>
    <cellStyle name="好_2009年一般性转移支付标准工资_~4190974_分单位预算" xfId="1484"/>
    <cellStyle name="好_2009年一般性转移支付标准工资_~4190974_开发区 2015年第二次报省市县财政预算表0618" xfId="1485"/>
    <cellStyle name="好_2009年一般性转移支付标准工资_~4190974_开发区 2015年第二次报省市县财政预算表0624" xfId="1486"/>
    <cellStyle name="好_2009年一般性转移支付标准工资_~4190974_人大审议法定民生支出" xfId="1487"/>
    <cellStyle name="好_2009年一般性转移支付标准工资_~5676413" xfId="1488"/>
    <cellStyle name="好_2009年一般性转移支付标准工资_~5676413_2013.2.27文教口预算建议汇总表(第一次会后修改)" xfId="1489"/>
    <cellStyle name="好_2009年一般性转移支付标准工资_~5676413_2013各科项目预算0322" xfId="1490"/>
    <cellStyle name="好_2009年一般性转移支付标准工资_~5676413_Book1" xfId="1491"/>
    <cellStyle name="好_2009年一般性转移支付标准工资_~5676413_分单位预算" xfId="1492"/>
    <cellStyle name="好_2009年一般性转移支付标准工资_~5676413_开发区 2015年第二次报省市县财政预算表0618" xfId="1493"/>
    <cellStyle name="好_2009年一般性转移支付标准工资_~5676413_开发区 2015年第二次报省市县财政预算表0624" xfId="1494"/>
    <cellStyle name="好_2009年一般性转移支付标准工资_~5676413_人大审议法定民生支出" xfId="1495"/>
    <cellStyle name="好_2009年一般性转移支付标准工资_2013.2.27文教口预算建议汇总表(第一次会后修改)" xfId="1496"/>
    <cellStyle name="好_2009年一般性转移支付标准工资_2013各科项目预算0322" xfId="1497"/>
    <cellStyle name="好_2009年一般性转移支付标准工资_Book1" xfId="1498"/>
    <cellStyle name="好_2009年一般性转移支付标准工资_不用软件计算9.1不考虑经费管理评价xl" xfId="1499"/>
    <cellStyle name="好_2009年一般性转移支付标准工资_不用软件计算9.1不考虑经费管理评价xl_2013.2.27文教口预算建议汇总表(第一次会后修改)" xfId="1500"/>
    <cellStyle name="好_2009年一般性转移支付标准工资_不用软件计算9.1不考虑经费管理评价xl_2013各科项目预算0322" xfId="1501"/>
    <cellStyle name="好_2009年一般性转移支付标准工资_不用软件计算9.1不考虑经费管理评价xl_Book1" xfId="1502"/>
    <cellStyle name="好_2009年一般性转移支付标准工资_不用软件计算9.1不考虑经费管理评价xl_分单位预算" xfId="1503"/>
    <cellStyle name="好_2009年一般性转移支付标准工资_不用软件计算9.1不考虑经费管理评价xl_开发区 2015年第二次报省市县财政预算表0618" xfId="1504"/>
    <cellStyle name="好_2009年一般性转移支付标准工资_不用软件计算9.1不考虑经费管理评价xl_开发区 2015年第二次报省市县财政预算表0624" xfId="1505"/>
    <cellStyle name="好_2009年一般性转移支付标准工资_不用软件计算9.1不考虑经费管理评价xl_人大审议法定民生支出" xfId="1506"/>
    <cellStyle name="好_2009年一般性转移支付标准工资_地方配套按人均增幅控制8.30xl" xfId="1507"/>
    <cellStyle name="好_2009年一般性转移支付标准工资_地方配套按人均增幅控制8.30xl_2013.2.27文教口预算建议汇总表(第一次会后修改)" xfId="1508"/>
    <cellStyle name="好_2009年一般性转移支付标准工资_地方配套按人均增幅控制8.30xl_2013各科项目预算0322" xfId="1509"/>
    <cellStyle name="好_2009年一般性转移支付标准工资_地方配套按人均增幅控制8.30xl_Book1" xfId="1510"/>
    <cellStyle name="好_2009年一般性转移支付标准工资_地方配套按人均增幅控制8.30xl_分单位预算" xfId="1511"/>
    <cellStyle name="好_2009年一般性转移支付标准工资_地方配套按人均增幅控制8.30xl_开发区 2015年第二次报省市县财政预算表0618" xfId="1512"/>
    <cellStyle name="好_2009年一般性转移支付标准工资_地方配套按人均增幅控制8.30xl_开发区 2015年第二次报省市县财政预算表0624" xfId="1513"/>
    <cellStyle name="好_2009年一般性转移支付标准工资_地方配套按人均增幅控制8.30xl_人大审议法定民生支出" xfId="1514"/>
    <cellStyle name="好_2009年一般性转移支付标准工资_地方配套按人均增幅控制8.30一般预算平均增幅、人均可用财力平均增幅两次控制、社会治安系数调整、案件数调整xl" xfId="1515"/>
    <cellStyle name="好_2009年一般性转移支付标准工资_地方配套按人均增幅控制8.30一般预算平均增幅、人均可用财力平均增幅两次控制、社会治安系数调整、案件数调整xl_2013.2.27文教口预算建议汇总表(第一次会后修改)" xfId="1516"/>
    <cellStyle name="好_2009年一般性转移支付标准工资_地方配套按人均增幅控制8.30一般预算平均增幅、人均可用财力平均增幅两次控制、社会治安系数调整、案件数调整xl_2013各科项目预算0322" xfId="1517"/>
    <cellStyle name="好_2009年一般性转移支付标准工资_地方配套按人均增幅控制8.30一般预算平均增幅、人均可用财力平均增幅两次控制、社会治安系数调整、案件数调整xl_Book1" xfId="1518"/>
    <cellStyle name="好_2009年一般性转移支付标准工资_地方配套按人均增幅控制8.30一般预算平均增幅、人均可用财力平均增幅两次控制、社会治安系数调整、案件数调整xl_分单位预算" xfId="1519"/>
    <cellStyle name="好_2009年一般性转移支付标准工资_地方配套按人均增幅控制8.30一般预算平均增幅、人均可用财力平均增幅两次控制、社会治安系数调整、案件数调整xl_开发区 2015年第二次报省市县财政预算表0618" xfId="1520"/>
    <cellStyle name="好_2009年一般性转移支付标准工资_地方配套按人均增幅控制8.30一般预算平均增幅、人均可用财力平均增幅两次控制、社会治安系数调整、案件数调整xl_开发区 2015年第二次报省市县财政预算表0624" xfId="1521"/>
    <cellStyle name="好_2009年一般性转移支付标准工资_地方配套按人均增幅控制8.30一般预算平均增幅、人均可用财力平均增幅两次控制、社会治安系数调整、案件数调整xl_人大审议法定民生支出" xfId="1522"/>
    <cellStyle name="好_2009年一般性转移支付标准工资_地方配套按人均增幅控制8.31（调整结案率后）xl" xfId="1523"/>
    <cellStyle name="好_2009年一般性转移支付标准工资_地方配套按人均增幅控制8.31（调整结案率后）xl_2013.2.27文教口预算建议汇总表(第一次会后修改)" xfId="1524"/>
    <cellStyle name="好_2009年一般性转移支付标准工资_地方配套按人均增幅控制8.31（调整结案率后）xl_2013各科项目预算0322" xfId="1525"/>
    <cellStyle name="好_2009年一般性转移支付标准工资_地方配套按人均增幅控制8.31（调整结案率后）xl_Book1" xfId="1526"/>
    <cellStyle name="好_2009年一般性转移支付标准工资_地方配套按人均增幅控制8.31（调整结案率后）xl_分单位预算" xfId="1527"/>
    <cellStyle name="好_2009年一般性转移支付标准工资_地方配套按人均增幅控制8.31（调整结案率后）xl_开发区 2015年第二次报省市县财政预算表0618" xfId="1528"/>
    <cellStyle name="好_2009年一般性转移支付标准工资_地方配套按人均增幅控制8.31（调整结案率后）xl_开发区 2015年第二次报省市县财政预算表0624" xfId="1529"/>
    <cellStyle name="好_2009年一般性转移支付标准工资_地方配套按人均增幅控制8.31（调整结案率后）xl_人大审议法定民生支出" xfId="1530"/>
    <cellStyle name="好_2009年一般性转移支付标准工资_分单位预算" xfId="1531"/>
    <cellStyle name="好_2009年一般性转移支付标准工资_奖励补助测算5.22测试" xfId="1532"/>
    <cellStyle name="好_2009年一般性转移支付标准工资_奖励补助测算5.22测试_2013.2.27文教口预算建议汇总表(第一次会后修改)" xfId="1533"/>
    <cellStyle name="好_2009年一般性转移支付标准工资_奖励补助测算5.22测试_2013各科项目预算0322" xfId="1534"/>
    <cellStyle name="好_2009年一般性转移支付标准工资_奖励补助测算5.22测试_Book1" xfId="1535"/>
    <cellStyle name="好_2009年一般性转移支付标准工资_奖励补助测算5.22测试_分单位预算" xfId="1536"/>
    <cellStyle name="好_2009年一般性转移支付标准工资_奖励补助测算5.22测试_开发区 2015年第二次报省市县财政预算表0618" xfId="1537"/>
    <cellStyle name="好_2009年一般性转移支付标准工资_奖励补助测算5.22测试_开发区 2015年第二次报省市县财政预算表0624" xfId="1538"/>
    <cellStyle name="好_2009年一般性转移支付标准工资_奖励补助测算5.22测试_人大审议法定民生支出" xfId="1539"/>
    <cellStyle name="好_2009年一般性转移支付标准工资_奖励补助测算5.23新" xfId="1540"/>
    <cellStyle name="好_2009年一般性转移支付标准工资_奖励补助测算5.23新_2013.2.27文教口预算建议汇总表(第一次会后修改)" xfId="1541"/>
    <cellStyle name="好_2009年一般性转移支付标准工资_奖励补助测算5.23新_2013各科项目预算0322" xfId="1542"/>
    <cellStyle name="好_2009年一般性转移支付标准工资_奖励补助测算5.23新_Book1" xfId="1543"/>
    <cellStyle name="好_2009年一般性转移支付标准工资_奖励补助测算5.23新_分单位预算" xfId="1544"/>
    <cellStyle name="好_2009年一般性转移支付标准工资_奖励补助测算5.23新_开发区 2015年第二次报省市县财政预算表0618" xfId="1545"/>
    <cellStyle name="好_2009年一般性转移支付标准工资_奖励补助测算5.23新_开发区 2015年第二次报省市县财政预算表0624" xfId="1546"/>
    <cellStyle name="好_2009年一般性转移支付标准工资_奖励补助测算5.23新_人大审议法定民生支出" xfId="1547"/>
    <cellStyle name="好_2009年一般性转移支付标准工资_奖励补助测算5.24冯铸" xfId="1548"/>
    <cellStyle name="好_2009年一般性转移支付标准工资_奖励补助测算5.24冯铸_2013.2.27文教口预算建议汇总表(第一次会后修改)" xfId="1549"/>
    <cellStyle name="好_2009年一般性转移支付标准工资_奖励补助测算5.24冯铸_2013各科项目预算0322" xfId="1550"/>
    <cellStyle name="好_2009年一般性转移支付标准工资_奖励补助测算5.24冯铸_Book1" xfId="1551"/>
    <cellStyle name="好_2009年一般性转移支付标准工资_奖励补助测算5.24冯铸_分单位预算" xfId="1552"/>
    <cellStyle name="好_2009年一般性转移支付标准工资_奖励补助测算5.24冯铸_开发区 2015年第二次报省市县财政预算表0618" xfId="1553"/>
    <cellStyle name="好_2009年一般性转移支付标准工资_奖励补助测算5.24冯铸_开发区 2015年第二次报省市县财政预算表0624" xfId="1554"/>
    <cellStyle name="好_2009年一般性转移支付标准工资_奖励补助测算5.24冯铸_人大审议法定民生支出" xfId="1555"/>
    <cellStyle name="好_2009年一般性转移支付标准工资_奖励补助测算7.23" xfId="1556"/>
    <cellStyle name="好_2009年一般性转移支付标准工资_奖励补助测算7.23_2013.2.27文教口预算建议汇总表(第一次会后修改)" xfId="1557"/>
    <cellStyle name="好_2009年一般性转移支付标准工资_奖励补助测算7.23_2013各科项目预算0322" xfId="1558"/>
    <cellStyle name="好_2009年一般性转移支付标准工资_奖励补助测算7.23_Book1" xfId="1559"/>
    <cellStyle name="好_2009年一般性转移支付标准工资_奖励补助测算7.23_分单位预算" xfId="1560"/>
    <cellStyle name="好_2009年一般性转移支付标准工资_奖励补助测算7.23_开发区 2015年第二次报省市县财政预算表0618" xfId="1561"/>
    <cellStyle name="好_2009年一般性转移支付标准工资_奖励补助测算7.23_开发区 2015年第二次报省市县财政预算表0624" xfId="1562"/>
    <cellStyle name="好_2009年一般性转移支付标准工资_奖励补助测算7.23_人大审议法定民生支出" xfId="1563"/>
    <cellStyle name="好_2009年一般性转移支付标准工资_奖励补助测算7.25" xfId="1564"/>
    <cellStyle name="好_2009年一般性转移支付标准工资_奖励补助测算7.25 (version 1) (version 1)" xfId="1565"/>
    <cellStyle name="好_2009年一般性转移支付标准工资_奖励补助测算7.25 (version 1) (version 1)_2013.2.27文教口预算建议汇总表(第一次会后修改)" xfId="1566"/>
    <cellStyle name="好_2009年一般性转移支付标准工资_奖励补助测算7.25 (version 1) (version 1)_2013各科项目预算0322" xfId="1567"/>
    <cellStyle name="好_2009年一般性转移支付标准工资_奖励补助测算7.25 (version 1) (version 1)_Book1" xfId="1568"/>
    <cellStyle name="好_2009年一般性转移支付标准工资_奖励补助测算7.25 (version 1) (version 1)_分单位预算" xfId="1569"/>
    <cellStyle name="好_2009年一般性转移支付标准工资_奖励补助测算7.25 (version 1) (version 1)_开发区 2015年第二次报省市县财政预算表0618" xfId="1570"/>
    <cellStyle name="好_2009年一般性转移支付标准工资_奖励补助测算7.25 (version 1) (version 1)_开发区 2015年第二次报省市县财政预算表0624" xfId="1571"/>
    <cellStyle name="好_2009年一般性转移支付标准工资_奖励补助测算7.25 (version 1) (version 1)_人大审议法定民生支出" xfId="1572"/>
    <cellStyle name="好_2009年一般性转移支付标准工资_奖励补助测算7.25_2013.2.27文教口预算建议汇总表(第一次会后修改)" xfId="1573"/>
    <cellStyle name="好_2009年一般性转移支付标准工资_奖励补助测算7.25_2013各科项目预算0322" xfId="1574"/>
    <cellStyle name="好_2009年一般性转移支付标准工资_奖励补助测算7.25_Book1" xfId="1575"/>
    <cellStyle name="好_2009年一般性转移支付标准工资_奖励补助测算7.25_分单位预算" xfId="1576"/>
    <cellStyle name="好_2009年一般性转移支付标准工资_奖励补助测算7.25_开发区 2015年第二次报省市县财政预算表0618" xfId="1577"/>
    <cellStyle name="好_2009年一般性转移支付标准工资_奖励补助测算7.25_开发区 2015年第二次报省市县财政预算表0624" xfId="1578"/>
    <cellStyle name="好_2009年一般性转移支付标准工资_奖励补助测算7.25_人大审议法定民生支出" xfId="1579"/>
    <cellStyle name="好_2009年一般性转移支付标准工资_开发区 2015年第二次报省市县财政预算表0618" xfId="1580"/>
    <cellStyle name="好_2009年一般性转移支付标准工资_开发区 2015年第二次报省市县财政预算表0624" xfId="1581"/>
    <cellStyle name="好_2009年一般性转移支付标准工资_人大审议法定民生支出" xfId="1582"/>
    <cellStyle name="好_2013.2.27文教口预算建议汇总表(第一次会后修改)" xfId="1583"/>
    <cellStyle name="好_2013各科项目预算0307（发回科室压缩）" xfId="1584"/>
    <cellStyle name="好_2013各科项目预算0322" xfId="1585"/>
    <cellStyle name="好_2013年地方财政预算表（城区第二次）" xfId="1586"/>
    <cellStyle name="好_530623_2006年县级财政报表附表" xfId="1587"/>
    <cellStyle name="好_530623_2006年县级财政报表附表_2013.2.27文教口预算建议汇总表(第一次会后修改)" xfId="1588"/>
    <cellStyle name="好_530623_2006年县级财政报表附表_2013各科项目预算0322" xfId="1589"/>
    <cellStyle name="好_530623_2006年县级财政报表附表_Book1" xfId="1590"/>
    <cellStyle name="好_530623_2006年县级财政报表附表_分单位预算" xfId="1591"/>
    <cellStyle name="好_530623_2006年县级财政报表附表_开发区 2015年第二次报省市县财政预算表0618" xfId="1592"/>
    <cellStyle name="好_530623_2006年县级财政报表附表_开发区 2015年第二次报省市县财政预算表0624" xfId="1593"/>
    <cellStyle name="好_530623_2006年县级财政报表附表_人大审议法定民生支出" xfId="1594"/>
    <cellStyle name="好_530629_2006年县级财政报表附表" xfId="1595"/>
    <cellStyle name="好_530629_2006年县级财政报表附表_2013.2.27文教口预算建议汇总表(第一次会后修改)" xfId="1596"/>
    <cellStyle name="好_530629_2006年县级财政报表附表_2013各科项目预算0322" xfId="1597"/>
    <cellStyle name="好_530629_2006年县级财政报表附表_Book1" xfId="1598"/>
    <cellStyle name="好_530629_2006年县级财政报表附表_分单位预算" xfId="1599"/>
    <cellStyle name="好_530629_2006年县级财政报表附表_开发区 2015年第二次报省市县财政预算表0618" xfId="1600"/>
    <cellStyle name="好_530629_2006年县级财政报表附表_开发区 2015年第二次报省市县财政预算表0624" xfId="1601"/>
    <cellStyle name="好_530629_2006年县级财政报表附表_人大审议法定民生支出" xfId="1602"/>
    <cellStyle name="好_5334_2006年迪庆县级财政报表附表" xfId="1603"/>
    <cellStyle name="好_5334_2006年迪庆县级财政报表附表_2013.2.27文教口预算建议汇总表(第一次会后修改)" xfId="1604"/>
    <cellStyle name="好_5334_2006年迪庆县级财政报表附表_2013各科项目预算0322" xfId="1605"/>
    <cellStyle name="好_5334_2006年迪庆县级财政报表附表_Book1" xfId="1606"/>
    <cellStyle name="好_5334_2006年迪庆县级财政报表附表_分单位预算" xfId="1607"/>
    <cellStyle name="好_5334_2006年迪庆县级财政报表附表_开发区 2015年第二次报省市县财政预算表0618" xfId="1608"/>
    <cellStyle name="好_5334_2006年迪庆县级财政报表附表_开发区 2015年第二次报省市县财政预算表0624" xfId="1609"/>
    <cellStyle name="好_5334_2006年迪庆县级财政报表附表_人大审议法定民生支出" xfId="1610"/>
    <cellStyle name="好_Book1" xfId="1611"/>
    <cellStyle name="好_Book1_1" xfId="1612"/>
    <cellStyle name="好_Book1_1_2012年文教科审核单位目预算(修改后)" xfId="1613"/>
    <cellStyle name="好_Book1_1_2012年文教科审核单位目预算(修改后)_2013各科项目预算0322" xfId="1614"/>
    <cellStyle name="好_Book1_1_2012年文教科审核单位目预算(修改后)_Book1" xfId="1615"/>
    <cellStyle name="好_Book1_1_2012年文教科审核单位目预算(修改后)_分单位预算" xfId="1616"/>
    <cellStyle name="好_Book1_1_2012年文教科审核单位目预算(修改后)_开发区 2015年第二次报省市县财政预算表0618" xfId="1617"/>
    <cellStyle name="好_Book1_1_2012年文教科审核单位目预算(修改后)_开发区 2015年第二次报省市县财政预算表0624" xfId="1618"/>
    <cellStyle name="好_Book1_1_2012年文教科审核单位目预算(修改后)_人大审议法定民生支出" xfId="1619"/>
    <cellStyle name="好_Book1_1_2012年文教科预算(报预算科)" xfId="1620"/>
    <cellStyle name="好_Book1_1_2012年文教科预算(报预算科)_2013各科项目预算0322" xfId="1621"/>
    <cellStyle name="好_Book1_1_2012年文教科预算(报预算科)_Book1" xfId="1622"/>
    <cellStyle name="好_Book1_1_2012年文教科预算(报预算科)_分单位预算" xfId="1623"/>
    <cellStyle name="好_Book1_1_2012年文教科预算(报预算科)_开发区 2015年第二次报省市县财政预算表0618" xfId="1624"/>
    <cellStyle name="好_Book1_1_2012年文教科预算(报预算科)_开发区 2015年第二次报省市县财政预算表0624" xfId="1625"/>
    <cellStyle name="好_Book1_1_2012年文教科预算(报预算科)_人大审议法定民生支出" xfId="1626"/>
    <cellStyle name="好_Book1_1_2012年文教科预算(报预算科5月10日)" xfId="1627"/>
    <cellStyle name="好_Book1_1_2012年文教科预算(报预算科5月10日)_2013各科项目预算0322" xfId="1628"/>
    <cellStyle name="好_Book1_1_2012年文教科预算(报预算科5月10日)_Book1" xfId="1629"/>
    <cellStyle name="好_Book1_1_2012年文教科预算(报预算科5月10日)_分单位预算" xfId="1630"/>
    <cellStyle name="好_Book1_1_2012年文教科预算(报预算科5月10日)_开发区 2015年第二次报省市县财政预算表0618" xfId="1631"/>
    <cellStyle name="好_Book1_1_2012年文教科预算(报预算科5月10日)_开发区 2015年第二次报省市县财政预算表0624" xfId="1632"/>
    <cellStyle name="好_Book1_1_2012年文教科预算(报预算科5月10日)_人大审议法定民生支出" xfId="1633"/>
    <cellStyle name="好_Book1_2" xfId="1634"/>
    <cellStyle name="好_Book1_2_2013.2.27文教口预算建议汇总表(第一次会后修改)" xfId="1635"/>
    <cellStyle name="好_Book1_2_2013各科项目预算0322" xfId="1636"/>
    <cellStyle name="好_Book1_2_Book1" xfId="1637"/>
    <cellStyle name="好_Book1_2_分单位预算" xfId="1638"/>
    <cellStyle name="好_Book1_2_开发区 2015年第二次报省市县财政预算表0618" xfId="1639"/>
    <cellStyle name="好_Book1_2_开发区 2015年第二次报省市县财政预算表0624" xfId="1640"/>
    <cellStyle name="好_Book1_2_人大审议法定民生支出" xfId="1641"/>
    <cellStyle name="好_Book1_2013年地方财政分县区收支预算表" xfId="1642"/>
    <cellStyle name="好_Book1_2013年地方财政分县区收支预算表_开发区 2015年第二次报省市县财政预算表0618" xfId="1643"/>
    <cellStyle name="好_Book1_2013年地方财政分县区收支预算表_开发区 2015年第二次报省市县财政预算表0624" xfId="1644"/>
    <cellStyle name="好_Book1_2013年地方财政预算表（城区第二次）" xfId="1645"/>
    <cellStyle name="好_Book1_3" xfId="1646"/>
    <cellStyle name="好_Book1_3_2013.2.27文教口预算建议汇总表(第一次会后修改)" xfId="1647"/>
    <cellStyle name="好_Book1_3_2013各科项目预算0322" xfId="1648"/>
    <cellStyle name="好_Book1_3_Book1" xfId="1649"/>
    <cellStyle name="好_Book1_3_分单位预算" xfId="1650"/>
    <cellStyle name="好_Book1_3_开发区 2015年第二次报省市县财政预算表0618" xfId="1651"/>
    <cellStyle name="好_Book1_3_开发区 2015年第二次报省市县财政预算表0624" xfId="1652"/>
    <cellStyle name="好_Book1_3_人大审议法定民生支出" xfId="1653"/>
    <cellStyle name="好_Book1_4" xfId="1654"/>
    <cellStyle name="好_Book1_4_开发区 2015年第二次报省市县财政预算表0618" xfId="1655"/>
    <cellStyle name="好_Book1_4_开发区 2015年第二次报省市县财政预算表0624" xfId="1656"/>
    <cellStyle name="好_Book1_Book1" xfId="1657"/>
    <cellStyle name="好_Book1_Book1_开发区 2015年第二次报省市县财政预算表0618" xfId="1658"/>
    <cellStyle name="好_Book1_Book1_开发区 2015年第二次报省市县财政预算表0624" xfId="1659"/>
    <cellStyle name="好_Book1_年初可执行指标录入" xfId="1660"/>
    <cellStyle name="好_Book1_年初可执行指标录入_开发区 2015年第二次报省市县财政预算表0618" xfId="1661"/>
    <cellStyle name="好_Book1_年初可执行指标录入_开发区 2015年第二次报省市县财政预算表0624" xfId="1662"/>
    <cellStyle name="好_Book1_县公司" xfId="1663"/>
    <cellStyle name="好_Book1_县公司_2013.2.27文教口预算建议汇总表(第一次会后修改)" xfId="1664"/>
    <cellStyle name="好_Book1_县公司_2013各科项目预算0322" xfId="1665"/>
    <cellStyle name="好_Book1_县公司_Book1" xfId="1666"/>
    <cellStyle name="好_Book1_县公司_分单位预算" xfId="1667"/>
    <cellStyle name="好_Book1_县公司_开发区 2015年第二次报省市县财政预算表0618" xfId="1668"/>
    <cellStyle name="好_Book1_县公司_开发区 2015年第二次报省市县财政预算表0624" xfId="1669"/>
    <cellStyle name="好_Book1_县公司_人大审议法定民生支出" xfId="1670"/>
    <cellStyle name="好_Book1_阳泉市2013年第一次报省预算（全市0227）" xfId="1671"/>
    <cellStyle name="好_Book1_阳泉市2013预算测算（第二次）" xfId="1672"/>
    <cellStyle name="好_Book1_银行账户情况表_2010年12月" xfId="1673"/>
    <cellStyle name="好_Book1_银行账户情况表_2010年12月_2013.2.27文教口预算建议汇总表(第一次会后修改)" xfId="1674"/>
    <cellStyle name="好_Book1_银行账户情况表_2010年12月_2013各科项目预算0322" xfId="1675"/>
    <cellStyle name="好_Book1_银行账户情况表_2010年12月_Book1" xfId="1676"/>
    <cellStyle name="好_Book1_银行账户情况表_2010年12月_分单位预算" xfId="1677"/>
    <cellStyle name="好_Book1_银行账户情况表_2010年12月_开发区 2015年第二次报省市县财政预算表0618" xfId="1678"/>
    <cellStyle name="好_Book1_银行账户情况表_2010年12月_开发区 2015年第二次报省市县财政预算表0624" xfId="1679"/>
    <cellStyle name="好_Book1_银行账户情况表_2010年12月_人大审议法定民生支出" xfId="1680"/>
    <cellStyle name="好_Book2" xfId="1681"/>
    <cellStyle name="好_Book2_2012年财政收入任务分配情况表0326.xls01" xfId="1682"/>
    <cellStyle name="好_Book2_2012年财政收入任务分配情况表0326.xls01_2013.2.27文教口预算建议汇总表(第一次会后修改)" xfId="1683"/>
    <cellStyle name="好_Book2_2012年财政收入任务分配情况表0326.xls01_2013各科项目预算0322" xfId="1684"/>
    <cellStyle name="好_Book2_2012年财政收入任务分配情况表0326.xls01_Book1" xfId="1685"/>
    <cellStyle name="好_Book2_2012年财政收入任务分配情况表0326.xls01_分单位预算" xfId="1686"/>
    <cellStyle name="好_Book2_2012年财政收入任务分配情况表0326.xls01_开发区 2015年第二次报省市县财政预算表0618" xfId="1687"/>
    <cellStyle name="好_Book2_2012年财政收入任务分配情况表0326.xls01_开发区 2015年第二次报省市县财政预算表0624" xfId="1688"/>
    <cellStyle name="好_Book2_2012年财政收入任务分配情况表0326.xls01_人大审议法定民生支出" xfId="1689"/>
    <cellStyle name="好_Book2_2012年全市预算（报省）" xfId="1690"/>
    <cellStyle name="好_Book2_2012年全市预算（报省）_2013.2.27文教口预算建议汇总表(第一次会后修改)" xfId="1691"/>
    <cellStyle name="好_Book2_2012年全市预算（报省）_2013各科项目预算0322" xfId="1692"/>
    <cellStyle name="好_Book2_2012年全市预算（报省）_Book1" xfId="1693"/>
    <cellStyle name="好_Book2_2012年全市预算（报省）_分单位预算" xfId="1694"/>
    <cellStyle name="好_Book2_2012年全市预算（报省）_开发区 2015年第二次报省市县财政预算表0618" xfId="1695"/>
    <cellStyle name="好_Book2_2012年全市预算（报省）_开发区 2015年第二次报省市县财政预算表0624" xfId="1696"/>
    <cellStyle name="好_Book2_2012年全市预算（报省）_人大审议法定民生支出" xfId="1697"/>
    <cellStyle name="好_Book2_2013年财政收入任务分配情况表" xfId="1698"/>
    <cellStyle name="好_Book2_2013年分税种收入完成表" xfId="1702"/>
    <cellStyle name="好_Book2_2013年收入任务考核表" xfId="1703"/>
    <cellStyle name="好_Book2_2013年收入预算调整表" xfId="1704"/>
    <cellStyle name="好_Book2_2013年调整预算收入分配表" xfId="1699"/>
    <cellStyle name="好_Book2_2013年调整预算收入分配表_开发区 2015年第二次报省市县财政预算表0618" xfId="1700"/>
    <cellStyle name="好_Book2_2013年调整预算收入分配表_开发区 2015年第二次报省市县财政预算表0624" xfId="1701"/>
    <cellStyle name="好_Book2_2014年财政工作会收入分配表" xfId="1705"/>
    <cellStyle name="好_Book2_2014年分税种收入完成表" xfId="1706"/>
    <cellStyle name="好_Book2_2014年基金及财政专项收入测算" xfId="1707"/>
    <cellStyle name="好_Book2_2014年提交政府常务会草案" xfId="1708"/>
    <cellStyle name="好_Book2_2015年第二次报省收入预算表" xfId="1709"/>
    <cellStyle name="好_Book2_2015年分税种收入预计表" xfId="1710"/>
    <cellStyle name="好_Book2_Book1" xfId="1711"/>
    <cellStyle name="好_Book2_结算测算" xfId="1712"/>
    <cellStyle name="好_Book2_结算测算_开发区 2015年第二次报省市县财政预算表0618" xfId="1713"/>
    <cellStyle name="好_Book2_结算测算_开发区 2015年第二次报省市县财政预算表0624" xfId="1714"/>
    <cellStyle name="好_Book2_开发区 2015年第二次报省市县财政预算表0618" xfId="1715"/>
    <cellStyle name="好_Book2_开发区 2015年第二次报省市县财政预算表0624" xfId="1716"/>
    <cellStyle name="好_M01-2(州市补助收入)" xfId="1717"/>
    <cellStyle name="好_M01-2(州市补助收入)_2013.2.27文教口预算建议汇总表(第一次会后修改)" xfId="1718"/>
    <cellStyle name="好_M01-2(州市补助收入)_2013各科项目预算0322" xfId="1719"/>
    <cellStyle name="好_M01-2(州市补助收入)_Book1" xfId="1720"/>
    <cellStyle name="好_M01-2(州市补助收入)_分单位预算" xfId="1721"/>
    <cellStyle name="好_M01-2(州市补助收入)_开发区 2015年第二次报省市县财政预算表0618" xfId="1722"/>
    <cellStyle name="好_M01-2(州市补助收入)_开发区 2015年第二次报省市县财政预算表0624" xfId="1723"/>
    <cellStyle name="好_M01-2(州市补助收入)_人大审议法定民生支出" xfId="1724"/>
    <cellStyle name="好_M03" xfId="1725"/>
    <cellStyle name="好_M03_2013.2.27文教口预算建议汇总表(第一次会后修改)" xfId="1726"/>
    <cellStyle name="好_M03_2013各科项目预算0322" xfId="1727"/>
    <cellStyle name="好_M03_Book1" xfId="1728"/>
    <cellStyle name="好_M03_分单位预算" xfId="1729"/>
    <cellStyle name="好_M03_开发区 2015年第二次报省市县财政预算表0618" xfId="1730"/>
    <cellStyle name="好_M03_开发区 2015年第二次报省市县财政预算表0624" xfId="1731"/>
    <cellStyle name="好_M03_人大审议法定民生支出" xfId="1732"/>
    <cellStyle name="好_不用软件计算9.1不考虑经费管理评价xl" xfId="1733"/>
    <cellStyle name="好_不用软件计算9.1不考虑经费管理评价xl_2013.2.27文教口预算建议汇总表(第一次会后修改)" xfId="1734"/>
    <cellStyle name="好_不用软件计算9.1不考虑经费管理评价xl_2013各科项目预算0322" xfId="1735"/>
    <cellStyle name="好_不用软件计算9.1不考虑经费管理评价xl_Book1" xfId="1736"/>
    <cellStyle name="好_不用软件计算9.1不考虑经费管理评价xl_分单位预算" xfId="1737"/>
    <cellStyle name="好_不用软件计算9.1不考虑经费管理评价xl_开发区 2015年第二次报省市县财政预算表0618" xfId="1738"/>
    <cellStyle name="好_不用软件计算9.1不考虑经费管理评价xl_开发区 2015年第二次报省市县财政预算表0624" xfId="1739"/>
    <cellStyle name="好_不用软件计算9.1不考虑经费管理评价xl_人大审议法定民生支出" xfId="1740"/>
    <cellStyle name="好_财政供养人员" xfId="1741"/>
    <cellStyle name="好_财政供养人员_2013.2.27文教口预算建议汇总表(第一次会后修改)" xfId="1742"/>
    <cellStyle name="好_财政供养人员_2013各科项目预算0322" xfId="1743"/>
    <cellStyle name="好_财政供养人员_Book1" xfId="1744"/>
    <cellStyle name="好_财政供养人员_分单位预算" xfId="1745"/>
    <cellStyle name="好_财政供养人员_开发区 2015年第二次报省市县财政预算表0618" xfId="1746"/>
    <cellStyle name="好_财政供养人员_开发区 2015年第二次报省市县财政预算表0624" xfId="1747"/>
    <cellStyle name="好_财政供养人员_人大审议法定民生支出" xfId="1748"/>
    <cellStyle name="好_财政支出对上级的依赖程度" xfId="1749"/>
    <cellStyle name="好_财政支出对上级的依赖程度_2013.2.27文教口预算建议汇总表(第一次会后修改)" xfId="1750"/>
    <cellStyle name="好_财政支出对上级的依赖程度_2013各科项目预算0322" xfId="1751"/>
    <cellStyle name="好_财政支出对上级的依赖程度_Book1" xfId="1752"/>
    <cellStyle name="好_财政支出对上级的依赖程度_分单位预算" xfId="1753"/>
    <cellStyle name="好_财政支出对上级的依赖程度_开发区 2015年第二次报省市县财政预算表0618" xfId="1754"/>
    <cellStyle name="好_财政支出对上级的依赖程度_开发区 2015年第二次报省市县财政预算表0624" xfId="1755"/>
    <cellStyle name="好_财政支出对上级的依赖程度_人大审议法定民生支出" xfId="1756"/>
    <cellStyle name="好_城建0308" xfId="1757"/>
    <cellStyle name="好_城建部门" xfId="1758"/>
    <cellStyle name="好_城建部门_2013.2.27文教口预算建议汇总表(第一次会后修改)" xfId="1759"/>
    <cellStyle name="好_城建部门_2013各科项目预算0322" xfId="1760"/>
    <cellStyle name="好_城建部门_Book1" xfId="1761"/>
    <cellStyle name="好_城建部门_分单位预算" xfId="1762"/>
    <cellStyle name="好_城建部门_开发区 2015年第二次报省市县财政预算表0618" xfId="1763"/>
    <cellStyle name="好_城建部门_开发区 2015年第二次报省市县财政预算表0624" xfId="1764"/>
    <cellStyle name="好_城建部门_人大审议法定民生支出" xfId="1765"/>
    <cellStyle name="好_地方配套按人均增幅控制8.30xl" xfId="1766"/>
    <cellStyle name="好_地方配套按人均增幅控制8.30xl_2013.2.27文教口预算建议汇总表(第一次会后修改)" xfId="1767"/>
    <cellStyle name="好_地方配套按人均增幅控制8.30xl_2013各科项目预算0322" xfId="1768"/>
    <cellStyle name="好_地方配套按人均增幅控制8.30xl_Book1" xfId="1769"/>
    <cellStyle name="好_地方配套按人均增幅控制8.30xl_分单位预算" xfId="1770"/>
    <cellStyle name="好_地方配套按人均增幅控制8.30xl_开发区 2015年第二次报省市县财政预算表0618" xfId="1771"/>
    <cellStyle name="好_地方配套按人均增幅控制8.30xl_开发区 2015年第二次报省市县财政预算表0624" xfId="1772"/>
    <cellStyle name="好_地方配套按人均增幅控制8.30xl_人大审议法定民生支出" xfId="1773"/>
    <cellStyle name="好_地方配套按人均增幅控制8.30一般预算平均增幅、人均可用财力平均增幅两次控制、社会治安系数调整、案件数调整xl" xfId="1774"/>
    <cellStyle name="好_地方配套按人均增幅控制8.30一般预算平均增幅、人均可用财力平均增幅两次控制、社会治安系数调整、案件数调整xl_2013.2.27文教口预算建议汇总表(第一次会后修改)" xfId="1775"/>
    <cellStyle name="好_地方配套按人均增幅控制8.30一般预算平均增幅、人均可用财力平均增幅两次控制、社会治安系数调整、案件数调整xl_2013各科项目预算0322" xfId="1776"/>
    <cellStyle name="好_地方配套按人均增幅控制8.30一般预算平均增幅、人均可用财力平均增幅两次控制、社会治安系数调整、案件数调整xl_Book1" xfId="1777"/>
    <cellStyle name="好_地方配套按人均增幅控制8.30一般预算平均增幅、人均可用财力平均增幅两次控制、社会治安系数调整、案件数调整xl_分单位预算" xfId="1778"/>
    <cellStyle name="好_地方配套按人均增幅控制8.30一般预算平均增幅、人均可用财力平均增幅两次控制、社会治安系数调整、案件数调整xl_开发区 2015年第二次报省市县财政预算表0618" xfId="1779"/>
    <cellStyle name="好_地方配套按人均增幅控制8.30一般预算平均增幅、人均可用财力平均增幅两次控制、社会治安系数调整、案件数调整xl_开发区 2015年第二次报省市县财政预算表0624" xfId="1780"/>
    <cellStyle name="好_地方配套按人均增幅控制8.30一般预算平均增幅、人均可用财力平均增幅两次控制、社会治安系数调整、案件数调整xl_人大审议法定民生支出" xfId="1781"/>
    <cellStyle name="好_地方配套按人均增幅控制8.31（调整结案率后）xl" xfId="1782"/>
    <cellStyle name="好_地方配套按人均增幅控制8.31（调整结案率后）xl_2013.2.27文教口预算建议汇总表(第一次会后修改)" xfId="1783"/>
    <cellStyle name="好_地方配套按人均增幅控制8.31（调整结案率后）xl_2013各科项目预算0322" xfId="1784"/>
    <cellStyle name="好_地方配套按人均增幅控制8.31（调整结案率后）xl_Book1" xfId="1785"/>
    <cellStyle name="好_地方配套按人均增幅控制8.31（调整结案率后）xl_分单位预算" xfId="1786"/>
    <cellStyle name="好_地方配套按人均增幅控制8.31（调整结案率后）xl_开发区 2015年第二次报省市县财政预算表0618" xfId="1787"/>
    <cellStyle name="好_地方配套按人均增幅控制8.31（调整结案率后）xl_开发区 2015年第二次报省市县财政预算表0624" xfId="1788"/>
    <cellStyle name="好_地方配套按人均增幅控制8.31（调整结案率后）xl_人大审议法定民生支出" xfId="1789"/>
    <cellStyle name="好_第五部分(才淼、饶永宏）" xfId="1790"/>
    <cellStyle name="好_第五部分(才淼、饶永宏）_2013.2.27文教口预算建议汇总表(第一次会后修改)" xfId="1791"/>
    <cellStyle name="好_第五部分(才淼、饶永宏）_2013各科项目预算0322" xfId="1792"/>
    <cellStyle name="好_第五部分(才淼、饶永宏）_Book1" xfId="1793"/>
    <cellStyle name="好_第五部分(才淼、饶永宏）_分单位预算" xfId="1794"/>
    <cellStyle name="好_第五部分(才淼、饶永宏）_开发区 2015年第二次报省市县财政预算表0618" xfId="1795"/>
    <cellStyle name="好_第五部分(才淼、饶永宏）_开发区 2015年第二次报省市县财政预算表0624" xfId="1796"/>
    <cellStyle name="好_第五部分(才淼、饶永宏）_人大审议法定民生支出" xfId="1797"/>
    <cellStyle name="好_第一部分：综合全" xfId="1798"/>
    <cellStyle name="好_第一部分：综合全_2013.2.27文教口预算建议汇总表(第一次会后修改)" xfId="1799"/>
    <cellStyle name="好_第一部分：综合全_2013各科项目预算0322" xfId="1800"/>
    <cellStyle name="好_第一部分：综合全_Book1" xfId="1801"/>
    <cellStyle name="好_第一部分：综合全_分单位预算" xfId="1802"/>
    <cellStyle name="好_第一部分：综合全_开发区 2015年第二次报省市县财政预算表0618" xfId="1803"/>
    <cellStyle name="好_第一部分：综合全_开发区 2015年第二次报省市县财政预算表0624" xfId="1804"/>
    <cellStyle name="好_第一部分：综合全_人大审议法定民生支出" xfId="1805"/>
    <cellStyle name="好_分单位预算" xfId="1806"/>
    <cellStyle name="好_副本2015年财政预算表（城区）" xfId="1807"/>
    <cellStyle name="好_副本2015年财政预算表（发各市、省直管县）" xfId="1808"/>
    <cellStyle name="好_高中教师人数（教育厅1.6日提供）" xfId="1809"/>
    <cellStyle name="好_高中教师人数（教育厅1.6日提供）_2013.2.27文教口预算建议汇总表(第一次会后修改)" xfId="1810"/>
    <cellStyle name="好_高中教师人数（教育厅1.6日提供）_2013各科项目预算0322" xfId="1811"/>
    <cellStyle name="好_高中教师人数（教育厅1.6日提供）_Book1" xfId="1812"/>
    <cellStyle name="好_高中教师人数（教育厅1.6日提供）_分单位预算" xfId="1813"/>
    <cellStyle name="好_高中教师人数（教育厅1.6日提供）_开发区 2015年第二次报省市县财政预算表0618" xfId="1814"/>
    <cellStyle name="好_高中教师人数（教育厅1.6日提供）_开发区 2015年第二次报省市县财政预算表0624" xfId="1815"/>
    <cellStyle name="好_高中教师人数（教育厅1.6日提供）_人大审议法定民生支出" xfId="1816"/>
    <cellStyle name="好_汇总" xfId="1817"/>
    <cellStyle name="好_汇总_2013.2.27文教口预算建议汇总表(第一次会后修改)" xfId="1818"/>
    <cellStyle name="好_汇总_2013各科项目预算0322" xfId="1819"/>
    <cellStyle name="好_汇总_Book1" xfId="1820"/>
    <cellStyle name="好_汇总_分单位预算" xfId="1821"/>
    <cellStyle name="好_汇总_开发区 2015年第二次报省市县财政预算表0618" xfId="1822"/>
    <cellStyle name="好_汇总_开发区 2015年第二次报省市县财政预算表0624" xfId="1823"/>
    <cellStyle name="好_汇总_人大审议法定民生支出" xfId="1824"/>
    <cellStyle name="好_汇总-县级财政报表附表" xfId="1825"/>
    <cellStyle name="好_汇总-县级财政报表附表_2013.2.27文教口预算建议汇总表(第一次会后修改)" xfId="1826"/>
    <cellStyle name="好_汇总-县级财政报表附表_2013各科项目预算0322" xfId="1827"/>
    <cellStyle name="好_汇总-县级财政报表附表_Book1" xfId="1828"/>
    <cellStyle name="好_汇总-县级财政报表附表_分单位预算" xfId="1829"/>
    <cellStyle name="好_汇总-县级财政报表附表_开发区 2015年第二次报省市县财政预算表0618" xfId="1830"/>
    <cellStyle name="好_汇总-县级财政报表附表_开发区 2015年第二次报省市县财政预算表0624" xfId="1831"/>
    <cellStyle name="好_汇总-县级财政报表附表_人大审议法定民生支出" xfId="1832"/>
    <cellStyle name="好_基础数据分析" xfId="1833"/>
    <cellStyle name="好_基础数据分析_2013.2.27文教口预算建议汇总表(第一次会后修改)" xfId="1834"/>
    <cellStyle name="好_基础数据分析_2013各科项目预算0322" xfId="1835"/>
    <cellStyle name="好_基础数据分析_Book1" xfId="1836"/>
    <cellStyle name="好_基础数据分析_分单位预算" xfId="1837"/>
    <cellStyle name="好_基础数据分析_开发区 2015年第二次报省市县财政预算表0618" xfId="1838"/>
    <cellStyle name="好_基础数据分析_开发区 2015年第二次报省市县财政预算表0624" xfId="1839"/>
    <cellStyle name="好_基础数据分析_人大审议法定民生支出" xfId="1840"/>
    <cellStyle name="好_检验表" xfId="1841"/>
    <cellStyle name="好_检验表（调整后）" xfId="1842"/>
    <cellStyle name="好_检验表（调整后）_2013.2.27文教口预算建议汇总表(第一次会后修改)" xfId="1843"/>
    <cellStyle name="好_检验表（调整后）_2013各科项目预算0322" xfId="1844"/>
    <cellStyle name="好_检验表（调整后）_Book1" xfId="1845"/>
    <cellStyle name="好_检验表（调整后）_分单位预算" xfId="1846"/>
    <cellStyle name="好_检验表（调整后）_开发区 2015年第二次报省市县财政预算表0618" xfId="1847"/>
    <cellStyle name="好_检验表（调整后）_开发区 2015年第二次报省市县财政预算表0624" xfId="1848"/>
    <cellStyle name="好_检验表（调整后）_人大审议法定民生支出" xfId="1849"/>
    <cellStyle name="好_检验表_2013.2.27文教口预算建议汇总表(第一次会后修改)" xfId="1850"/>
    <cellStyle name="好_检验表_2013各科项目预算0322" xfId="1851"/>
    <cellStyle name="好_检验表_Book1" xfId="1852"/>
    <cellStyle name="好_检验表_分单位预算" xfId="1853"/>
    <cellStyle name="好_检验表_开发区 2015年第二次报省市县财政预算表0618" xfId="1854"/>
    <cellStyle name="好_检验表_开发区 2015年第二次报省市县财政预算表0624" xfId="1855"/>
    <cellStyle name="好_检验表_人大审议法定民生支出" xfId="1856"/>
    <cellStyle name="好_建行" xfId="1857"/>
    <cellStyle name="好_建行_2013.2.27文教口预算建议汇总表(第一次会后修改)" xfId="1858"/>
    <cellStyle name="好_建行_2013各科项目预算0322" xfId="1859"/>
    <cellStyle name="好_建行_Book1" xfId="1860"/>
    <cellStyle name="好_建行_分单位预算" xfId="1861"/>
    <cellStyle name="好_建行_开发区 2015年第二次报省市县财政预算表0618" xfId="1862"/>
    <cellStyle name="好_建行_开发区 2015年第二次报省市县财政预算表0624" xfId="1863"/>
    <cellStyle name="好_建行_人大审议法定民生支出" xfId="1864"/>
    <cellStyle name="好_奖励补助测算5.22测试" xfId="1865"/>
    <cellStyle name="好_奖励补助测算5.22测试_2013.2.27文教口预算建议汇总表(第一次会后修改)" xfId="1866"/>
    <cellStyle name="好_奖励补助测算5.22测试_2013各科项目预算0322" xfId="1867"/>
    <cellStyle name="好_奖励补助测算5.22测试_Book1" xfId="1868"/>
    <cellStyle name="好_奖励补助测算5.22测试_分单位预算" xfId="1869"/>
    <cellStyle name="好_奖励补助测算5.22测试_开发区 2015年第二次报省市县财政预算表0618" xfId="1870"/>
    <cellStyle name="好_奖励补助测算5.22测试_开发区 2015年第二次报省市县财政预算表0624" xfId="1871"/>
    <cellStyle name="好_奖励补助测算5.22测试_人大审议法定民生支出" xfId="1872"/>
    <cellStyle name="好_奖励补助测算5.23新" xfId="1873"/>
    <cellStyle name="好_奖励补助测算5.23新_2013.2.27文教口预算建议汇总表(第一次会后修改)" xfId="1874"/>
    <cellStyle name="好_奖励补助测算5.23新_2013各科项目预算0322" xfId="1875"/>
    <cellStyle name="好_奖励补助测算5.23新_Book1" xfId="1876"/>
    <cellStyle name="好_奖励补助测算5.23新_分单位预算" xfId="1877"/>
    <cellStyle name="好_奖励补助测算5.23新_开发区 2015年第二次报省市县财政预算表0618" xfId="1878"/>
    <cellStyle name="好_奖励补助测算5.23新_开发区 2015年第二次报省市县财政预算表0624" xfId="1879"/>
    <cellStyle name="好_奖励补助测算5.23新_人大审议法定民生支出" xfId="1880"/>
    <cellStyle name="好_奖励补助测算5.24冯铸" xfId="1881"/>
    <cellStyle name="好_奖励补助测算5.24冯铸_2013.2.27文教口预算建议汇总表(第一次会后修改)" xfId="1882"/>
    <cellStyle name="好_奖励补助测算5.24冯铸_2013各科项目预算0322" xfId="1883"/>
    <cellStyle name="好_奖励补助测算5.24冯铸_Book1" xfId="1884"/>
    <cellStyle name="好_奖励补助测算5.24冯铸_分单位预算" xfId="1885"/>
    <cellStyle name="好_奖励补助测算5.24冯铸_开发区 2015年第二次报省市县财政预算表0618" xfId="1886"/>
    <cellStyle name="好_奖励补助测算5.24冯铸_开发区 2015年第二次报省市县财政预算表0624" xfId="1887"/>
    <cellStyle name="好_奖励补助测算5.24冯铸_人大审议法定民生支出" xfId="1888"/>
    <cellStyle name="好_奖励补助测算7.23" xfId="1889"/>
    <cellStyle name="好_奖励补助测算7.23_2013.2.27文教口预算建议汇总表(第一次会后修改)" xfId="1890"/>
    <cellStyle name="好_奖励补助测算7.23_2013各科项目预算0322" xfId="1891"/>
    <cellStyle name="好_奖励补助测算7.23_Book1" xfId="1892"/>
    <cellStyle name="好_奖励补助测算7.23_分单位预算" xfId="1893"/>
    <cellStyle name="好_奖励补助测算7.23_开发区 2015年第二次报省市县财政预算表0618" xfId="1894"/>
    <cellStyle name="好_奖励补助测算7.23_开发区 2015年第二次报省市县财政预算表0624" xfId="1895"/>
    <cellStyle name="好_奖励补助测算7.23_人大审议法定民生支出" xfId="1896"/>
    <cellStyle name="好_奖励补助测算7.25" xfId="1897"/>
    <cellStyle name="好_奖励补助测算7.25 (version 1) (version 1)" xfId="1898"/>
    <cellStyle name="好_奖励补助测算7.25 (version 1) (version 1)_2013.2.27文教口预算建议汇总表(第一次会后修改)" xfId="1899"/>
    <cellStyle name="好_奖励补助测算7.25 (version 1) (version 1)_2013各科项目预算0322" xfId="1900"/>
    <cellStyle name="好_奖励补助测算7.25 (version 1) (version 1)_Book1" xfId="1901"/>
    <cellStyle name="好_奖励补助测算7.25 (version 1) (version 1)_分单位预算" xfId="1902"/>
    <cellStyle name="好_奖励补助测算7.25 (version 1) (version 1)_开发区 2015年第二次报省市县财政预算表0618" xfId="1903"/>
    <cellStyle name="好_奖励补助测算7.25 (version 1) (version 1)_开发区 2015年第二次报省市县财政预算表0624" xfId="1904"/>
    <cellStyle name="好_奖励补助测算7.25 (version 1) (version 1)_人大审议法定民生支出" xfId="1905"/>
    <cellStyle name="好_奖励补助测算7.25_2013.2.27文教口预算建议汇总表(第一次会后修改)" xfId="1906"/>
    <cellStyle name="好_奖励补助测算7.25_2013各科项目预算0322" xfId="1907"/>
    <cellStyle name="好_奖励补助测算7.25_Book1" xfId="1908"/>
    <cellStyle name="好_奖励补助测算7.25_分单位预算" xfId="1909"/>
    <cellStyle name="好_奖励补助测算7.25_开发区 2015年第二次报省市县财政预算表0618" xfId="1910"/>
    <cellStyle name="好_奖励补助测算7.25_开发区 2015年第二次报省市县财政预算表0624" xfId="1911"/>
    <cellStyle name="好_奖励补助测算7.25_人大审议法定民生支出" xfId="1912"/>
    <cellStyle name="好_教师绩效工资测算表（离退休按各地上报数测算）2009年1月1日" xfId="1913"/>
    <cellStyle name="好_教师绩效工资测算表（离退休按各地上报数测算）2009年1月1日_2013.2.27文教口预算建议汇总表(第一次会后修改)" xfId="1914"/>
    <cellStyle name="好_教师绩效工资测算表（离退休按各地上报数测算）2009年1月1日_2013各科项目预算0322" xfId="1915"/>
    <cellStyle name="好_教师绩效工资测算表（离退休按各地上报数测算）2009年1月1日_Book1" xfId="1916"/>
    <cellStyle name="好_教师绩效工资测算表（离退休按各地上报数测算）2009年1月1日_分单位预算" xfId="1917"/>
    <cellStyle name="好_教师绩效工资测算表（离退休按各地上报数测算）2009年1月1日_开发区 2015年第二次报省市县财政预算表0618" xfId="1918"/>
    <cellStyle name="好_教师绩效工资测算表（离退休按各地上报数测算）2009年1月1日_开发区 2015年第二次报省市县财政预算表0624" xfId="1919"/>
    <cellStyle name="好_教师绩效工资测算表（离退休按各地上报数测算）2009年1月1日_人大审议法定民生支出" xfId="1920"/>
    <cellStyle name="好_教育厅提供义务教育及高中教师人数（2009年1月6日）" xfId="1921"/>
    <cellStyle name="好_教育厅提供义务教育及高中教师人数（2009年1月6日）_2013.2.27文教口预算建议汇总表(第一次会后修改)" xfId="1922"/>
    <cellStyle name="好_教育厅提供义务教育及高中教师人数（2009年1月6日）_2013各科项目预算0322" xfId="1923"/>
    <cellStyle name="好_教育厅提供义务教育及高中教师人数（2009年1月6日）_Book1" xfId="1924"/>
    <cellStyle name="好_教育厅提供义务教育及高中教师人数（2009年1月6日）_分单位预算" xfId="1925"/>
    <cellStyle name="好_教育厅提供义务教育及高中教师人数（2009年1月6日）_开发区 2015年第二次报省市县财政预算表0618" xfId="1926"/>
    <cellStyle name="好_教育厅提供义务教育及高中教师人数（2009年1月6日）_开发区 2015年第二次报省市县财政预算表0624" xfId="1927"/>
    <cellStyle name="好_教育厅提供义务教育及高中教师人数（2009年1月6日）_人大审议法定民生支出" xfId="1928"/>
    <cellStyle name="好_经建科项目预算（3.7办公会议版）" xfId="1929"/>
    <cellStyle name="好_开发区 2015年第二次报省市县财政预算表0618" xfId="1930"/>
    <cellStyle name="好_开发区 2015年第二次报省市县财政预算表0624" xfId="1931"/>
    <cellStyle name="好_开发区2015年财政预算表（发各市、省直管县）" xfId="1932"/>
    <cellStyle name="好_历年教师人数" xfId="1933"/>
    <cellStyle name="好_历年教师人数_2013.2.27文教口预算建议汇总表(第一次会后修改)" xfId="1934"/>
    <cellStyle name="好_历年教师人数_2013各科项目预算0322" xfId="1935"/>
    <cellStyle name="好_历年教师人数_Book1" xfId="1936"/>
    <cellStyle name="好_历年教师人数_分单位预算" xfId="1937"/>
    <cellStyle name="好_历年教师人数_开发区 2015年第二次报省市县财政预算表0618" xfId="1938"/>
    <cellStyle name="好_历年教师人数_开发区 2015年第二次报省市县财政预算表0624" xfId="1939"/>
    <cellStyle name="好_历年教师人数_人大审议法定民生支出" xfId="1940"/>
    <cellStyle name="好_丽江汇总" xfId="1941"/>
    <cellStyle name="好_丽江汇总_2013.2.27文教口预算建议汇总表(第一次会后修改)" xfId="1942"/>
    <cellStyle name="好_丽江汇总_2013各科项目预算0322" xfId="1943"/>
    <cellStyle name="好_丽江汇总_Book1" xfId="1944"/>
    <cellStyle name="好_丽江汇总_分单位预算" xfId="1945"/>
    <cellStyle name="好_丽江汇总_开发区 2015年第二次报省市县财政预算表0618" xfId="1946"/>
    <cellStyle name="好_丽江汇总_开发区 2015年第二次报省市县财政预算表0624" xfId="1947"/>
    <cellStyle name="好_丽江汇总_人大审议法定民生支出" xfId="1948"/>
    <cellStyle name="好_年初可执行指标录入" xfId="1949"/>
    <cellStyle name="好_农业0308" xfId="1950"/>
    <cellStyle name="好_人大审议法定民生支出" xfId="1951"/>
    <cellStyle name="好_三季度－表二" xfId="1952"/>
    <cellStyle name="好_三季度－表二_2013.2.27文教口预算建议汇总表(第一次会后修改)" xfId="1953"/>
    <cellStyle name="好_三季度－表二_2013各科项目预算0322" xfId="1954"/>
    <cellStyle name="好_三季度－表二_Book1" xfId="1955"/>
    <cellStyle name="好_三季度－表二_分单位预算" xfId="1956"/>
    <cellStyle name="好_三季度－表二_开发区 2015年第二次报省市县财政预算表0618" xfId="1957"/>
    <cellStyle name="好_三季度－表二_开发区 2015年第二次报省市县财政预算表0624" xfId="1958"/>
    <cellStyle name="好_三季度－表二_人大审议法定民生支出" xfId="1959"/>
    <cellStyle name="好_社保0308" xfId="1960"/>
    <cellStyle name="好_卫生部门" xfId="1961"/>
    <cellStyle name="好_卫生部门_2013.2.27文教口预算建议汇总表(第一次会后修改)" xfId="1962"/>
    <cellStyle name="好_卫生部门_2013各科项目预算0322" xfId="1963"/>
    <cellStyle name="好_卫生部门_Book1" xfId="1964"/>
    <cellStyle name="好_卫生部门_分单位预算" xfId="1965"/>
    <cellStyle name="好_卫生部门_开发区 2015年第二次报省市县财政预算表0618" xfId="1966"/>
    <cellStyle name="好_卫生部门_开发区 2015年第二次报省市县财政预算表0624" xfId="1967"/>
    <cellStyle name="好_卫生部门_人大审议法定民生支出" xfId="1968"/>
    <cellStyle name="好_文教0308" xfId="1969"/>
    <cellStyle name="好_文教科预算支出执行(定稿)" xfId="1970"/>
    <cellStyle name="好_文体广播部门" xfId="1971"/>
    <cellStyle name="好_文体广播部门_2013.2.27文教口预算建议汇总表(第一次会后修改)" xfId="1972"/>
    <cellStyle name="好_文体广播部门_2013各科项目预算0322" xfId="1973"/>
    <cellStyle name="好_文体广播部门_Book1" xfId="1974"/>
    <cellStyle name="好_文体广播部门_分单位预算" xfId="1975"/>
    <cellStyle name="好_文体广播部门_开发区 2015年第二次报省市县财政预算表0618" xfId="1976"/>
    <cellStyle name="好_文体广播部门_开发区 2015年第二次报省市县财政预算表0624" xfId="1977"/>
    <cellStyle name="好_文体广播部门_人大审议法定民生支出" xfId="1978"/>
    <cellStyle name="好_下半年禁毒办案经费分配2544.3万元" xfId="1979"/>
    <cellStyle name="好_下半年禁毒办案经费分配2544.3万元_2013.2.27文教口预算建议汇总表(第一次会后修改)" xfId="1980"/>
    <cellStyle name="好_下半年禁毒办案经费分配2544.3万元_2013各科项目预算0322" xfId="1981"/>
    <cellStyle name="好_下半年禁毒办案经费分配2544.3万元_Book1" xfId="1982"/>
    <cellStyle name="好_下半年禁毒办案经费分配2544.3万元_分单位预算" xfId="1983"/>
    <cellStyle name="好_下半年禁毒办案经费分配2544.3万元_开发区 2015年第二次报省市县财政预算表0618" xfId="1984"/>
    <cellStyle name="好_下半年禁毒办案经费分配2544.3万元_开发区 2015年第二次报省市县财政预算表0624" xfId="1985"/>
    <cellStyle name="好_下半年禁毒办案经费分配2544.3万元_人大审议法定民生支出" xfId="1986"/>
    <cellStyle name="好_下半年禁吸戒毒经费1000万元" xfId="1987"/>
    <cellStyle name="好_下半年禁吸戒毒经费1000万元_2013.2.27文教口预算建议汇总表(第一次会后修改)" xfId="1988"/>
    <cellStyle name="好_下半年禁吸戒毒经费1000万元_2013各科项目预算0322" xfId="1989"/>
    <cellStyle name="好_下半年禁吸戒毒经费1000万元_Book1" xfId="1990"/>
    <cellStyle name="好_下半年禁吸戒毒经费1000万元_分单位预算" xfId="1991"/>
    <cellStyle name="好_下半年禁吸戒毒经费1000万元_开发区 2015年第二次报省市县财政预算表0618" xfId="1992"/>
    <cellStyle name="好_下半年禁吸戒毒经费1000万元_开发区 2015年第二次报省市县财政预算表0624" xfId="1993"/>
    <cellStyle name="好_下半年禁吸戒毒经费1000万元_人大审议法定民生支出" xfId="1994"/>
    <cellStyle name="好_县公司" xfId="1995"/>
    <cellStyle name="好_县公司_2013.2.27文教口预算建议汇总表(第一次会后修改)" xfId="1996"/>
    <cellStyle name="好_县公司_2013各科项目预算0322" xfId="1997"/>
    <cellStyle name="好_县公司_Book1" xfId="1998"/>
    <cellStyle name="好_县公司_分单位预算" xfId="1999"/>
    <cellStyle name="好_县公司_开发区 2015年第二次报省市县财政预算表0618" xfId="2000"/>
    <cellStyle name="好_县公司_开发区 2015年第二次报省市县财政预算表0624" xfId="2001"/>
    <cellStyle name="好_县公司_人大审议法定民生支出" xfId="2002"/>
    <cellStyle name="好_县级公安机关公用经费标准奖励测算方案（定稿）" xfId="2003"/>
    <cellStyle name="好_县级公安机关公用经费标准奖励测算方案（定稿）_2013.2.27文教口预算建议汇总表(第一次会后修改)" xfId="2004"/>
    <cellStyle name="好_县级公安机关公用经费标准奖励测算方案（定稿）_2013各科项目预算0322" xfId="2005"/>
    <cellStyle name="好_县级公安机关公用经费标准奖励测算方案（定稿）_Book1" xfId="2006"/>
    <cellStyle name="好_县级公安机关公用经费标准奖励测算方案（定稿）_分单位预算" xfId="2007"/>
    <cellStyle name="好_县级公安机关公用经费标准奖励测算方案（定稿）_开发区 2015年第二次报省市县财政预算表0618" xfId="2008"/>
    <cellStyle name="好_县级公安机关公用经费标准奖励测算方案（定稿）_开发区 2015年第二次报省市县财政预算表0624" xfId="2009"/>
    <cellStyle name="好_县级公安机关公用经费标准奖励测算方案（定稿）_人大审议法定民生支出" xfId="2010"/>
    <cellStyle name="好_县级基础数据" xfId="2011"/>
    <cellStyle name="好_县级基础数据_2013.2.27文教口预算建议汇总表(第一次会后修改)" xfId="2012"/>
    <cellStyle name="好_县级基础数据_2013各科项目预算0322" xfId="2013"/>
    <cellStyle name="好_县级基础数据_Book1" xfId="2014"/>
    <cellStyle name="好_县级基础数据_分单位预算" xfId="2015"/>
    <cellStyle name="好_县级基础数据_开发区 2015年第二次报省市县财政预算表0618" xfId="2016"/>
    <cellStyle name="好_县级基础数据_开发区 2015年第二次报省市县财政预算表0624" xfId="2017"/>
    <cellStyle name="好_县级基础数据_人大审议法定民生支出" xfId="2018"/>
    <cellStyle name="好_业务工作量指标" xfId="2019"/>
    <cellStyle name="好_业务工作量指标_2013.2.27文教口预算建议汇总表(第一次会后修改)" xfId="2020"/>
    <cellStyle name="好_业务工作量指标_2013各科项目预算0322" xfId="2021"/>
    <cellStyle name="好_业务工作量指标_Book1" xfId="2022"/>
    <cellStyle name="好_业务工作量指标_分单位预算" xfId="2023"/>
    <cellStyle name="好_业务工作量指标_开发区 2015年第二次报省市县财政预算表0618" xfId="2024"/>
    <cellStyle name="好_业务工作量指标_开发区 2015年第二次报省市县财政预算表0624" xfId="2025"/>
    <cellStyle name="好_业务工作量指标_人大审议法定民生支出" xfId="2026"/>
    <cellStyle name="好_义务教育阶段教职工人数（教育厅提供最终）" xfId="2027"/>
    <cellStyle name="好_义务教育阶段教职工人数（教育厅提供最终）_2013.2.27文教口预算建议汇总表(第一次会后修改)" xfId="2028"/>
    <cellStyle name="好_义务教育阶段教职工人数（教育厅提供最终）_2013各科项目预算0322" xfId="2029"/>
    <cellStyle name="好_义务教育阶段教职工人数（教育厅提供最终）_Book1" xfId="2030"/>
    <cellStyle name="好_义务教育阶段教职工人数（教育厅提供最终）_分单位预算" xfId="2031"/>
    <cellStyle name="好_义务教育阶段教职工人数（教育厅提供最终）_开发区 2015年第二次报省市县财政预算表0618" xfId="2032"/>
    <cellStyle name="好_义务教育阶段教职工人数（教育厅提供最终）_开发区 2015年第二次报省市县财政预算表0624" xfId="2033"/>
    <cellStyle name="好_义务教育阶段教职工人数（教育厅提供最终）_人大审议法定民生支出" xfId="2034"/>
    <cellStyle name="好_银行账户情况表_2010年12月" xfId="2035"/>
    <cellStyle name="好_银行账户情况表_2010年12月_2013.2.27文教口预算建议汇总表(第一次会后修改)" xfId="2036"/>
    <cellStyle name="好_银行账户情况表_2010年12月_2013各科项目预算0322" xfId="2037"/>
    <cellStyle name="好_银行账户情况表_2010年12月_Book1" xfId="2038"/>
    <cellStyle name="好_银行账户情况表_2010年12月_分单位预算" xfId="2039"/>
    <cellStyle name="好_银行账户情况表_2010年12月_开发区 2015年第二次报省市县财政预算表0618" xfId="2040"/>
    <cellStyle name="好_银行账户情况表_2010年12月_开发区 2015年第二次报省市县财政预算表0624" xfId="2041"/>
    <cellStyle name="好_银行账户情况表_2010年12月_人大审议法定民生支出" xfId="2042"/>
    <cellStyle name="好_云南农村义务教育统计表" xfId="2043"/>
    <cellStyle name="好_云南农村义务教育统计表_2013.2.27文教口预算建议汇总表(第一次会后修改)" xfId="2044"/>
    <cellStyle name="好_云南农村义务教育统计表_2013各科项目预算0322" xfId="2045"/>
    <cellStyle name="好_云南农村义务教育统计表_Book1" xfId="2046"/>
    <cellStyle name="好_云南农村义务教育统计表_分单位预算" xfId="2047"/>
    <cellStyle name="好_云南农村义务教育统计表_开发区 2015年第二次报省市县财政预算表0618" xfId="2048"/>
    <cellStyle name="好_云南农村义务教育统计表_开发区 2015年第二次报省市县财政预算表0624" xfId="2049"/>
    <cellStyle name="好_云南农村义务教育统计表_人大审议法定民生支出" xfId="2050"/>
    <cellStyle name="好_云南省2008年中小学教师人数统计表" xfId="2051"/>
    <cellStyle name="好_云南省2008年中小学教师人数统计表_2013.2.27文教口预算建议汇总表(第一次会后修改)" xfId="2052"/>
    <cellStyle name="好_云南省2008年中小学教师人数统计表_2013各科项目预算0322" xfId="2053"/>
    <cellStyle name="好_云南省2008年中小学教师人数统计表_Book1" xfId="2054"/>
    <cellStyle name="好_云南省2008年中小学教师人数统计表_分单位预算" xfId="2055"/>
    <cellStyle name="好_云南省2008年中小学教师人数统计表_开发区 2015年第二次报省市县财政预算表0618" xfId="2056"/>
    <cellStyle name="好_云南省2008年中小学教师人数统计表_开发区 2015年第二次报省市县财政预算表0624" xfId="2057"/>
    <cellStyle name="好_云南省2008年中小学教师人数统计表_人大审议法定民生支出" xfId="2058"/>
    <cellStyle name="好_云南省2008年中小学教职工情况（教育厅提供20090101加工整理）" xfId="2059"/>
    <cellStyle name="好_云南省2008年中小学教职工情况（教育厅提供20090101加工整理）_2013.2.27文教口预算建议汇总表(第一次会后修改)" xfId="2060"/>
    <cellStyle name="好_云南省2008年中小学教职工情况（教育厅提供20090101加工整理）_2013各科项目预算0322" xfId="2061"/>
    <cellStyle name="好_云南省2008年中小学教职工情况（教育厅提供20090101加工整理）_Book1" xfId="2062"/>
    <cellStyle name="好_云南省2008年中小学教职工情况（教育厅提供20090101加工整理）_分单位预算" xfId="2063"/>
    <cellStyle name="好_云南省2008年中小学教职工情况（教育厅提供20090101加工整理）_开发区 2015年第二次报省市县财政预算表0618" xfId="2064"/>
    <cellStyle name="好_云南省2008年中小学教职工情况（教育厅提供20090101加工整理）_开发区 2015年第二次报省市县财政预算表0624" xfId="2065"/>
    <cellStyle name="好_云南省2008年中小学教职工情况（教育厅提供20090101加工整理）_人大审议法定民生支出" xfId="2066"/>
    <cellStyle name="好_云南省2008年转移支付测算——州市本级考核部分及政策性测算" xfId="2067"/>
    <cellStyle name="好_云南省2008年转移支付测算——州市本级考核部分及政策性测算_2013.2.27文教口预算建议汇总表(第一次会后修改)" xfId="2068"/>
    <cellStyle name="好_云南省2008年转移支付测算——州市本级考核部分及政策性测算_2013各科项目预算0322" xfId="2069"/>
    <cellStyle name="好_云南省2008年转移支付测算——州市本级考核部分及政策性测算_Book1" xfId="2070"/>
    <cellStyle name="好_云南省2008年转移支付测算——州市本级考核部分及政策性测算_分单位预算" xfId="2071"/>
    <cellStyle name="好_云南省2008年转移支付测算——州市本级考核部分及政策性测算_开发区 2015年第二次报省市县财政预算表0618" xfId="2072"/>
    <cellStyle name="好_云南省2008年转移支付测算——州市本级考核部分及政策性测算_开发区 2015年第二次报省市县财政预算表0624" xfId="2073"/>
    <cellStyle name="好_云南省2008年转移支付测算——州市本级考核部分及政策性测算_人大审议法定民生支出" xfId="2074"/>
    <cellStyle name="好_云南水利电力有限公司" xfId="2075"/>
    <cellStyle name="好_云南水利电力有限公司_2013.2.27文教口预算建议汇总表(第一次会后修改)" xfId="2076"/>
    <cellStyle name="好_云南水利电力有限公司_2013各科项目预算0322" xfId="2077"/>
    <cellStyle name="好_云南水利电力有限公司_Book1" xfId="2078"/>
    <cellStyle name="好_云南水利电力有限公司_分单位预算" xfId="2079"/>
    <cellStyle name="好_云南水利电力有限公司_开发区 2015年第二次报省市县财政预算表0618" xfId="2080"/>
    <cellStyle name="好_云南水利电力有限公司_开发区 2015年第二次报省市县财政预算表0624" xfId="2081"/>
    <cellStyle name="好_云南水利电力有限公司_人大审议法定民生支出" xfId="2082"/>
    <cellStyle name="好_指标四" xfId="2083"/>
    <cellStyle name="好_指标四_2013.2.27文教口预算建议汇总表(第一次会后修改)" xfId="2084"/>
    <cellStyle name="好_指标四_2013各科项目预算0322" xfId="2085"/>
    <cellStyle name="好_指标四_Book1" xfId="2086"/>
    <cellStyle name="好_指标四_分单位预算" xfId="2087"/>
    <cellStyle name="好_指标四_开发区 2015年第二次报省市县财政预算表0618" xfId="2088"/>
    <cellStyle name="好_指标四_开发区 2015年第二次报省市县财政预算表0624" xfId="2089"/>
    <cellStyle name="好_指标四_人大审议法定民生支出" xfId="2090"/>
    <cellStyle name="好_指标五" xfId="2091"/>
    <cellStyle name="好_指标五_2013.2.27文教口预算建议汇总表(第一次会后修改)" xfId="2092"/>
    <cellStyle name="好_指标五_2013各科项目预算0322" xfId="2093"/>
    <cellStyle name="好_指标五_Book1" xfId="2094"/>
    <cellStyle name="好_指标五_分单位预算" xfId="2095"/>
    <cellStyle name="好_指标五_开发区 2015年第二次报省市县财政预算表0618" xfId="2096"/>
    <cellStyle name="好_指标五_开发区 2015年第二次报省市县财政预算表0624" xfId="2097"/>
    <cellStyle name="好_指标五_人大审议法定民生支出" xfId="2098"/>
    <cellStyle name="后继超级链接" xfId="2099"/>
    <cellStyle name="后继超链接" xfId="2100"/>
    <cellStyle name="汇总 2" xfId="2101"/>
    <cellStyle name="汇总 2 2" xfId="2102"/>
    <cellStyle name="汇总 2 3" xfId="2103"/>
    <cellStyle name="汇总 2_2012年文教科审核单位目预算(修改后)" xfId="2104"/>
    <cellStyle name="汇总 3" xfId="2105"/>
    <cellStyle name="货币 2" xfId="2106"/>
    <cellStyle name="货币 2 2" xfId="2107"/>
    <cellStyle name="貨幣 [0]_SGV" xfId="2108"/>
    <cellStyle name="貨幣_SGV" xfId="2109"/>
    <cellStyle name="计算 2" xfId="2110"/>
    <cellStyle name="计算 2 2" xfId="2111"/>
    <cellStyle name="计算 2 3" xfId="2112"/>
    <cellStyle name="计算 2_2012年文教科审核单位目预算(修改后)" xfId="2113"/>
    <cellStyle name="计算 3" xfId="2114"/>
    <cellStyle name="检查单元格 2" xfId="2115"/>
    <cellStyle name="检查单元格 2 2" xfId="2116"/>
    <cellStyle name="检查单元格 2 3" xfId="2117"/>
    <cellStyle name="检查单元格 2_2012年文教科审核单位目预算(修改后)" xfId="2118"/>
    <cellStyle name="检查单元格 3" xfId="2119"/>
    <cellStyle name="解释性文本 2" xfId="2120"/>
    <cellStyle name="解释性文本 2 2" xfId="2121"/>
    <cellStyle name="解释性文本 2 3" xfId="2122"/>
    <cellStyle name="解释性文本 2_2012年文教科审核单位目预算(修改后)" xfId="2123"/>
    <cellStyle name="解释性文本 3" xfId="2124"/>
    <cellStyle name="借出原因" xfId="2125"/>
    <cellStyle name="警告文本 2" xfId="2126"/>
    <cellStyle name="警告文本 2 2" xfId="2127"/>
    <cellStyle name="警告文本 2 3" xfId="2128"/>
    <cellStyle name="警告文本 2_2012年文教科审核单位目预算(修改后)" xfId="2129"/>
    <cellStyle name="警告文本 3" xfId="2130"/>
    <cellStyle name="链接单元格 2" xfId="2131"/>
    <cellStyle name="链接单元格 2 2" xfId="2132"/>
    <cellStyle name="链接单元格 2 3" xfId="2133"/>
    <cellStyle name="链接单元格 2_2012年文教科审核单位目预算(修改后)" xfId="2134"/>
    <cellStyle name="链接单元格 3" xfId="2135"/>
    <cellStyle name="霓付 [0]_ +Foil &amp; -FOIL &amp; PAPER" xfId="2141"/>
    <cellStyle name="霓付_ +Foil &amp; -FOIL &amp; PAPER" xfId="2142"/>
    <cellStyle name="烹拳 [0]_ +Foil &amp; -FOIL &amp; PAPER" xfId="2143"/>
    <cellStyle name="烹拳_ +Foil &amp; -FOIL &amp; PAPER" xfId="2144"/>
    <cellStyle name="普通_ 白土" xfId="2145"/>
    <cellStyle name="千分位[0]_ 白土" xfId="2146"/>
    <cellStyle name="千分位_ 白土" xfId="2147"/>
    <cellStyle name="千位[0]_ 方正PC" xfId="2148"/>
    <cellStyle name="千位_ 方正PC" xfId="2149"/>
    <cellStyle name="千位分隔 2" xfId="2150"/>
    <cellStyle name="千位分隔 3" xfId="2151"/>
    <cellStyle name="千位分隔 4" xfId="2"/>
    <cellStyle name="千位分隔[0] 2" xfId="2152"/>
    <cellStyle name="钎霖_4岿角利" xfId="2153"/>
    <cellStyle name="强调 1" xfId="2154"/>
    <cellStyle name="强调 2" xfId="2155"/>
    <cellStyle name="强调 3" xfId="2156"/>
    <cellStyle name="强调文字颜色 1 2" xfId="2157"/>
    <cellStyle name="强调文字颜色 1 2 2" xfId="2158"/>
    <cellStyle name="强调文字颜色 1 2 3" xfId="2159"/>
    <cellStyle name="强调文字颜色 1 2_2012年文教科审核单位目预算(修改后)" xfId="2160"/>
    <cellStyle name="强调文字颜色 1 3" xfId="2161"/>
    <cellStyle name="强调文字颜色 2 2" xfId="2162"/>
    <cellStyle name="强调文字颜色 2 2 2" xfId="2163"/>
    <cellStyle name="强调文字颜色 2 2 3" xfId="2164"/>
    <cellStyle name="强调文字颜色 2 2_2012年文教科审核单位目预算(修改后)" xfId="2165"/>
    <cellStyle name="强调文字颜色 2 3" xfId="2166"/>
    <cellStyle name="强调文字颜色 3 2" xfId="2167"/>
    <cellStyle name="强调文字颜色 3 2 2" xfId="2168"/>
    <cellStyle name="强调文字颜色 3 2 3" xfId="2169"/>
    <cellStyle name="强调文字颜色 3 2_2012年文教科审核单位目预算(修改后)" xfId="2170"/>
    <cellStyle name="强调文字颜色 3 3" xfId="2171"/>
    <cellStyle name="强调文字颜色 4 2" xfId="2172"/>
    <cellStyle name="强调文字颜色 4 2 2" xfId="2173"/>
    <cellStyle name="强调文字颜色 4 2 3" xfId="2174"/>
    <cellStyle name="强调文字颜色 4 2_2012年文教科审核单位目预算(修改后)" xfId="2175"/>
    <cellStyle name="强调文字颜色 4 3" xfId="2176"/>
    <cellStyle name="强调文字颜色 5 2" xfId="2177"/>
    <cellStyle name="强调文字颜色 5 2 2" xfId="2178"/>
    <cellStyle name="强调文字颜色 5 2 3" xfId="2179"/>
    <cellStyle name="强调文字颜色 5 2_2012年文教科审核单位目预算(修改后)" xfId="2180"/>
    <cellStyle name="强调文字颜色 5 3" xfId="2181"/>
    <cellStyle name="强调文字颜色 6 2" xfId="2182"/>
    <cellStyle name="强调文字颜色 6 2 2" xfId="2183"/>
    <cellStyle name="强调文字颜色 6 2 3" xfId="2184"/>
    <cellStyle name="强调文字颜色 6 2_2012年文教科审核单位目预算(修改后)" xfId="2185"/>
    <cellStyle name="强调文字颜色 6 3" xfId="2186"/>
    <cellStyle name="日期" xfId="2187"/>
    <cellStyle name="商品名称" xfId="2188"/>
    <cellStyle name="适中 2" xfId="2189"/>
    <cellStyle name="适中 2 2" xfId="2190"/>
    <cellStyle name="适中 2 3" xfId="2191"/>
    <cellStyle name="适中 2_2012年文教科审核单位目预算(修改后)" xfId="2192"/>
    <cellStyle name="适中 3" xfId="2193"/>
    <cellStyle name="输出 2" xfId="2194"/>
    <cellStyle name="输出 2 2" xfId="2195"/>
    <cellStyle name="输出 2 3" xfId="2196"/>
    <cellStyle name="输出 2_2012年文教科审核单位目预算(修改后)" xfId="2197"/>
    <cellStyle name="输出 3" xfId="2198"/>
    <cellStyle name="输入 2" xfId="2199"/>
    <cellStyle name="输入 2 2" xfId="2200"/>
    <cellStyle name="输入 2 3" xfId="2201"/>
    <cellStyle name="输入 2_2012年文教科审核单位目预算(修改后)" xfId="2202"/>
    <cellStyle name="输入 3" xfId="2203"/>
    <cellStyle name="数量" xfId="2204"/>
    <cellStyle name="数字" xfId="2205"/>
    <cellStyle name="㼿㼿㼿㼿㼿㼿" xfId="2218"/>
    <cellStyle name="㼿㼿㼿㼿㼿㼿㼿㼿㼿㼿㼿?" xfId="2219"/>
    <cellStyle name="未定义" xfId="2206"/>
    <cellStyle name="小数" xfId="2207"/>
    <cellStyle name="样式 1" xfId="2208"/>
    <cellStyle name="一般_SGV" xfId="2209"/>
    <cellStyle name="昗弨_Pacific Region P&amp;L" xfId="2210"/>
    <cellStyle name="寘嬫愗傝 [0.00]_Region Orders (2)" xfId="2211"/>
    <cellStyle name="寘嬫愗傝_Region Orders (2)" xfId="2212"/>
    <cellStyle name="注释 2" xfId="2213"/>
    <cellStyle name="注释 2 2" xfId="2214"/>
    <cellStyle name="注释 2 3" xfId="2215"/>
    <cellStyle name="注释 2_2013.2.27文教口预算建议汇总表(第一次会后修改)" xfId="2216"/>
    <cellStyle name="注释 3" xfId="2217"/>
    <cellStyle name="콤마 [0]_BOILER-CO1" xfId="2136"/>
    <cellStyle name="콤마_BOILER-CO1" xfId="2137"/>
    <cellStyle name="통화 [0]_BOILER-CO1" xfId="2138"/>
    <cellStyle name="통화_BOILER-CO1" xfId="2139"/>
    <cellStyle name="표준_0N-HANDLING " xfId="21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889;&#21355;&#33521;/yskhwy2013&#24180;&#36164;&#26009;/&#25552;&#21069;&#21578;&#30693;&#19968;&#33324;&#19987;&#274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044;&#31639;&#31185;&#25991;&#20214;&#36164;&#26009;/2018&#24180;&#39044;&#31639;&#36164;&#26009;/&#25253;&#30465;&#39044;&#31639;/&#20154;&#20195;&#20250;/&#39044;&#31639;&#31185;&#25991;&#20214;&#36164;&#26009;/2016&#24180;&#39044;&#31639;&#36164;&#26009;/2016&#24180;&#39044;&#31639;&#32534;&#21046;&#36164;&#26009;/&#20154;&#20195;&#20250;3.11/POWER%20ASSUMPTION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专款分县区"/>
      <sheetName val="专款万元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2:M224"/>
  <sheetViews>
    <sheetView showZeros="0" tabSelected="1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O20" sqref="O20"/>
    </sheetView>
  </sheetViews>
  <sheetFormatPr defaultRowHeight="19.5" customHeight="1"/>
  <cols>
    <col min="1" max="1" width="37.125" style="4" customWidth="1"/>
    <col min="2" max="2" width="12.875" style="4" customWidth="1"/>
    <col min="3" max="3" width="10.25" style="4" customWidth="1"/>
    <col min="4" max="4" width="10.75" style="4" customWidth="1"/>
    <col min="5" max="5" width="9.875" style="4" customWidth="1"/>
    <col min="6" max="6" width="10.25" style="4" customWidth="1"/>
    <col min="7" max="8" width="9.625" style="4" customWidth="1"/>
    <col min="9" max="9" width="9.125" style="4" customWidth="1"/>
    <col min="10" max="10" width="9.875" style="3" customWidth="1"/>
    <col min="11" max="16384" width="9" style="4"/>
  </cols>
  <sheetData>
    <row r="2" spans="1:10" ht="19.5" customHeight="1">
      <c r="A2" s="1" t="s">
        <v>0</v>
      </c>
      <c r="B2" s="2"/>
      <c r="C2" s="2"/>
      <c r="D2" s="2"/>
      <c r="E2" s="2"/>
      <c r="F2" s="2"/>
      <c r="G2" s="2"/>
      <c r="H2" s="2"/>
      <c r="I2" s="2"/>
    </row>
    <row r="3" spans="1:10" ht="19.5" customHeight="1">
      <c r="A3" s="5"/>
      <c r="B3" s="6"/>
      <c r="C3" s="7"/>
      <c r="D3" s="8"/>
      <c r="E3" s="8"/>
      <c r="F3" s="8"/>
      <c r="G3" s="8"/>
      <c r="H3" s="8"/>
      <c r="I3" s="8"/>
      <c r="J3" s="9" t="s">
        <v>1</v>
      </c>
    </row>
    <row r="4" spans="1:10" ht="19.5" customHeight="1">
      <c r="A4" s="10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</row>
    <row r="5" spans="1:10" s="16" customFormat="1" ht="19.5" customHeight="1">
      <c r="A5" s="13" t="s">
        <v>12</v>
      </c>
      <c r="B5" s="14">
        <f t="shared" ref="B5:I5" si="0">B6+B7+B115+B112+B116+B118+B120+B122</f>
        <v>1110948.71</v>
      </c>
      <c r="C5" s="14">
        <f t="shared" si="0"/>
        <v>476537.71</v>
      </c>
      <c r="D5" s="14">
        <f t="shared" si="0"/>
        <v>175032</v>
      </c>
      <c r="E5" s="14">
        <f t="shared" si="0"/>
        <v>184877</v>
      </c>
      <c r="F5" s="14">
        <f t="shared" si="0"/>
        <v>112863</v>
      </c>
      <c r="G5" s="14">
        <f t="shared" si="0"/>
        <v>56800</v>
      </c>
      <c r="H5" s="14">
        <f t="shared" si="0"/>
        <v>67346</v>
      </c>
      <c r="I5" s="14">
        <f t="shared" si="0"/>
        <v>37493</v>
      </c>
      <c r="J5" s="15">
        <f>D5+E5+F5+G5+H5+I5</f>
        <v>634411</v>
      </c>
    </row>
    <row r="6" spans="1:10" s="16" customFormat="1" ht="15" customHeight="1">
      <c r="A6" s="17" t="s">
        <v>13</v>
      </c>
      <c r="B6" s="15">
        <f>C6+D6+E6+F6+G6+H6+I6</f>
        <v>593500</v>
      </c>
      <c r="C6" s="15">
        <v>344333</v>
      </c>
      <c r="D6" s="15">
        <v>49413</v>
      </c>
      <c r="E6" s="15">
        <v>77589</v>
      </c>
      <c r="F6" s="15">
        <v>35395</v>
      </c>
      <c r="G6" s="15">
        <v>29040</v>
      </c>
      <c r="H6" s="15">
        <v>26889</v>
      </c>
      <c r="I6" s="15">
        <v>30841</v>
      </c>
      <c r="J6" s="15">
        <f>D6+E6+F6+G6+H6+I6</f>
        <v>249167</v>
      </c>
    </row>
    <row r="7" spans="1:10" s="16" customFormat="1" ht="15" customHeight="1">
      <c r="A7" s="17" t="s">
        <v>14</v>
      </c>
      <c r="B7" s="15">
        <f t="shared" ref="B7:I7" si="1">+B8+B14+B110</f>
        <v>366189</v>
      </c>
      <c r="C7" s="15">
        <f t="shared" si="1"/>
        <v>60890</v>
      </c>
      <c r="D7" s="15">
        <f t="shared" si="1"/>
        <v>107723</v>
      </c>
      <c r="E7" s="15">
        <f t="shared" si="1"/>
        <v>80507</v>
      </c>
      <c r="F7" s="15">
        <f t="shared" si="1"/>
        <v>64694</v>
      </c>
      <c r="G7" s="15">
        <f t="shared" si="1"/>
        <v>21662</v>
      </c>
      <c r="H7" s="15">
        <f t="shared" si="1"/>
        <v>32300</v>
      </c>
      <c r="I7" s="15">
        <f t="shared" si="1"/>
        <v>-1587</v>
      </c>
      <c r="J7" s="15">
        <f>D7+E7+F7+G7+H7+I7</f>
        <v>305299</v>
      </c>
    </row>
    <row r="8" spans="1:10" s="16" customFormat="1" ht="15" customHeight="1">
      <c r="A8" s="18" t="s">
        <v>15</v>
      </c>
      <c r="B8" s="15">
        <f t="shared" ref="B8:I8" si="2">SUM(B9:B13)</f>
        <v>15503</v>
      </c>
      <c r="C8" s="15">
        <f t="shared" si="2"/>
        <v>-26920</v>
      </c>
      <c r="D8" s="15">
        <f t="shared" si="2"/>
        <v>-592</v>
      </c>
      <c r="E8" s="15">
        <f t="shared" si="2"/>
        <v>9015</v>
      </c>
      <c r="F8" s="15">
        <f t="shared" si="2"/>
        <v>11807</v>
      </c>
      <c r="G8" s="15">
        <f t="shared" si="2"/>
        <v>8176</v>
      </c>
      <c r="H8" s="15">
        <f t="shared" si="2"/>
        <v>5905</v>
      </c>
      <c r="I8" s="15">
        <f t="shared" si="2"/>
        <v>8112</v>
      </c>
      <c r="J8" s="15">
        <f>D8+E8+F8+G8+H8+I8</f>
        <v>42423</v>
      </c>
    </row>
    <row r="9" spans="1:10" s="16" customFormat="1" ht="15" customHeight="1">
      <c r="A9" s="18" t="s">
        <v>16</v>
      </c>
      <c r="B9" s="15">
        <v>26712</v>
      </c>
      <c r="C9" s="15">
        <f>B9-D9-E9-F9-G9-H9-I9</f>
        <v>10737</v>
      </c>
      <c r="D9" s="15">
        <v>3761</v>
      </c>
      <c r="E9" s="15">
        <v>4066</v>
      </c>
      <c r="F9" s="15">
        <v>4953</v>
      </c>
      <c r="G9" s="15">
        <v>1675</v>
      </c>
      <c r="H9" s="15">
        <v>1075</v>
      </c>
      <c r="I9" s="15">
        <v>445</v>
      </c>
      <c r="J9" s="15">
        <f>D9+E9+F9+G9+H9+I9</f>
        <v>15975</v>
      </c>
    </row>
    <row r="10" spans="1:10" s="16" customFormat="1" ht="15" customHeight="1">
      <c r="A10" s="18" t="s">
        <v>17</v>
      </c>
      <c r="B10" s="15">
        <v>-12658</v>
      </c>
      <c r="C10" s="15">
        <f>B10-D10-E10-F10-G10-H10-I10</f>
        <v>-34621</v>
      </c>
      <c r="D10" s="15">
        <v>-694</v>
      </c>
      <c r="E10" s="15">
        <v>1166</v>
      </c>
      <c r="F10" s="15">
        <v>4885</v>
      </c>
      <c r="G10" s="15">
        <v>5076</v>
      </c>
      <c r="H10" s="15">
        <v>4099</v>
      </c>
      <c r="I10" s="15">
        <v>7431</v>
      </c>
      <c r="J10" s="15"/>
    </row>
    <row r="11" spans="1:10" s="16" customFormat="1" ht="15" customHeight="1">
      <c r="A11" s="18" t="s">
        <v>18</v>
      </c>
      <c r="B11" s="15">
        <v>601</v>
      </c>
      <c r="C11" s="15">
        <f>B11-D11-E11-F11-G11-H11-I11</f>
        <v>517</v>
      </c>
      <c r="D11" s="15"/>
      <c r="E11" s="15">
        <v>2</v>
      </c>
      <c r="F11" s="15"/>
      <c r="G11" s="15">
        <v>79</v>
      </c>
      <c r="H11" s="15"/>
      <c r="I11" s="15">
        <v>3</v>
      </c>
      <c r="J11" s="15">
        <f>D11+E11+F11+G11+H11+I11</f>
        <v>84</v>
      </c>
    </row>
    <row r="12" spans="1:10" s="16" customFormat="1" ht="15" customHeight="1">
      <c r="A12" s="17" t="s">
        <v>19</v>
      </c>
      <c r="B12" s="15">
        <f>SUM(C12:I12)</f>
        <v>-2144</v>
      </c>
      <c r="C12" s="15">
        <v>-4963</v>
      </c>
      <c r="D12" s="15">
        <v>-4270</v>
      </c>
      <c r="E12" s="15">
        <v>3254</v>
      </c>
      <c r="F12" s="15">
        <v>1525</v>
      </c>
      <c r="G12" s="15">
        <v>1346</v>
      </c>
      <c r="H12" s="15">
        <v>731</v>
      </c>
      <c r="I12" s="15">
        <v>233</v>
      </c>
      <c r="J12" s="15">
        <f>D12+E12+F12+G12+H12+I12</f>
        <v>2819</v>
      </c>
    </row>
    <row r="13" spans="1:10" s="16" customFormat="1" ht="15" customHeight="1">
      <c r="A13" s="17" t="s">
        <v>20</v>
      </c>
      <c r="B13" s="15">
        <f>SUM(C13:I13)</f>
        <v>2992</v>
      </c>
      <c r="C13" s="19">
        <f>694+1076+112-472</f>
        <v>1410</v>
      </c>
      <c r="D13" s="19">
        <f>321+113+33+144</f>
        <v>611</v>
      </c>
      <c r="E13" s="19">
        <f>327+34+166</f>
        <v>527</v>
      </c>
      <c r="F13" s="19">
        <f>255+27+162</f>
        <v>444</v>
      </c>
      <c r="G13" s="19"/>
      <c r="H13" s="19"/>
      <c r="I13" s="19"/>
      <c r="J13" s="15">
        <f>D13+E13+F13+G13+H13+I13</f>
        <v>1582</v>
      </c>
    </row>
    <row r="14" spans="1:10" s="16" customFormat="1" ht="15" customHeight="1">
      <c r="A14" s="18" t="s">
        <v>21</v>
      </c>
      <c r="B14" s="15">
        <f>B15+B22+B23+B55+B56+B57+B58+B59+B60+B61+B101+B102+B103+B104+B105+B106+B107+B108+B109</f>
        <v>316036</v>
      </c>
      <c r="C14" s="15">
        <f>C15+C22+C23+C55+C56+C57+C58+C59+C60+C61+C101+C102+C103+C104+C105+C106+C107+C108+C109</f>
        <v>76330</v>
      </c>
      <c r="D14" s="15">
        <f t="shared" ref="D14:J14" si="3">D15+D22+D23+D55+D56+D57+D58+D59+D60+D61+D101+D102+D103+D104+D105+D106+D107+D108+D109</f>
        <v>96746</v>
      </c>
      <c r="E14" s="15">
        <f t="shared" si="3"/>
        <v>64883</v>
      </c>
      <c r="F14" s="15">
        <f t="shared" si="3"/>
        <v>49960</v>
      </c>
      <c r="G14" s="15">
        <f t="shared" si="3"/>
        <v>12348</v>
      </c>
      <c r="H14" s="15">
        <f t="shared" si="3"/>
        <v>25532</v>
      </c>
      <c r="I14" s="15">
        <f t="shared" si="3"/>
        <v>-9763</v>
      </c>
      <c r="J14" s="15">
        <f t="shared" si="3"/>
        <v>239706</v>
      </c>
    </row>
    <row r="15" spans="1:10" s="16" customFormat="1" ht="15" customHeight="1">
      <c r="A15" s="17" t="s">
        <v>22</v>
      </c>
      <c r="B15" s="20">
        <f>B16+B17+B18+B19+B20+B21</f>
        <v>99808</v>
      </c>
      <c r="C15" s="20">
        <f t="shared" ref="C15:I15" si="4">C16+C17+C18+C19+C20+C21</f>
        <v>0</v>
      </c>
      <c r="D15" s="20">
        <f t="shared" si="4"/>
        <v>57813</v>
      </c>
      <c r="E15" s="20">
        <f t="shared" si="4"/>
        <v>24512</v>
      </c>
      <c r="F15" s="20">
        <f t="shared" si="4"/>
        <v>12657</v>
      </c>
      <c r="G15" s="20">
        <f t="shared" si="4"/>
        <v>4028</v>
      </c>
      <c r="H15" s="20">
        <f t="shared" si="4"/>
        <v>798</v>
      </c>
      <c r="I15" s="20">
        <f t="shared" si="4"/>
        <v>0</v>
      </c>
      <c r="J15" s="15">
        <f t="shared" ref="J15:J78" si="5">D15+E15+F15+G15+H15+I15</f>
        <v>99808</v>
      </c>
    </row>
    <row r="16" spans="1:10" s="16" customFormat="1" ht="15" customHeight="1">
      <c r="A16" s="21" t="s">
        <v>23</v>
      </c>
      <c r="B16" s="20">
        <v>92663</v>
      </c>
      <c r="C16" s="15">
        <f>B16-D16-E16-F16-G16-H16-I16</f>
        <v>0</v>
      </c>
      <c r="D16" s="20">
        <v>55564</v>
      </c>
      <c r="E16" s="20">
        <v>21830</v>
      </c>
      <c r="F16" s="20">
        <v>11308</v>
      </c>
      <c r="G16" s="20">
        <v>3454</v>
      </c>
      <c r="H16" s="20">
        <v>507</v>
      </c>
      <c r="I16" s="20"/>
      <c r="J16" s="15">
        <f t="shared" si="5"/>
        <v>92663</v>
      </c>
    </row>
    <row r="17" spans="1:10" s="16" customFormat="1" ht="15" customHeight="1">
      <c r="A17" s="22" t="s">
        <v>24</v>
      </c>
      <c r="B17" s="15">
        <v>1766</v>
      </c>
      <c r="C17" s="15">
        <f>B17-D17-E17-F17-G17-H17-I17</f>
        <v>0</v>
      </c>
      <c r="D17" s="20">
        <v>663</v>
      </c>
      <c r="E17" s="20">
        <v>734</v>
      </c>
      <c r="F17" s="20">
        <v>295</v>
      </c>
      <c r="G17" s="20">
        <v>74</v>
      </c>
      <c r="H17" s="20"/>
      <c r="I17" s="20"/>
      <c r="J17" s="15">
        <f t="shared" si="5"/>
        <v>1766</v>
      </c>
    </row>
    <row r="18" spans="1:10" s="16" customFormat="1" ht="15" customHeight="1">
      <c r="A18" s="21" t="s">
        <v>25</v>
      </c>
      <c r="B18" s="15">
        <v>580</v>
      </c>
      <c r="C18" s="15">
        <f>B18-D18-E18-F18-G18-H18-I18</f>
        <v>0</v>
      </c>
      <c r="D18" s="20">
        <v>92</v>
      </c>
      <c r="E18" s="20">
        <v>40</v>
      </c>
      <c r="F18" s="20">
        <v>72</v>
      </c>
      <c r="G18" s="20">
        <v>200</v>
      </c>
      <c r="H18" s="20">
        <v>176</v>
      </c>
      <c r="I18" s="20"/>
      <c r="J18" s="15">
        <f t="shared" si="5"/>
        <v>580</v>
      </c>
    </row>
    <row r="19" spans="1:10" s="16" customFormat="1" ht="15" customHeight="1">
      <c r="A19" s="21" t="s">
        <v>26</v>
      </c>
      <c r="B19" s="15">
        <v>300</v>
      </c>
      <c r="C19" s="15">
        <f>B19-D19-E19-F19-G19-H19-I19</f>
        <v>0</v>
      </c>
      <c r="D19" s="20">
        <v>52</v>
      </c>
      <c r="E19" s="20">
        <v>46</v>
      </c>
      <c r="F19" s="20">
        <v>24</v>
      </c>
      <c r="G19" s="20">
        <v>133</v>
      </c>
      <c r="H19" s="20">
        <v>45</v>
      </c>
      <c r="I19" s="20"/>
      <c r="J19" s="15">
        <f t="shared" si="5"/>
        <v>300</v>
      </c>
    </row>
    <row r="20" spans="1:10" s="16" customFormat="1" ht="15" customHeight="1">
      <c r="A20" s="23" t="s">
        <v>27</v>
      </c>
      <c r="B20" s="15">
        <v>1800</v>
      </c>
      <c r="C20" s="15">
        <f>B20-D20-E20-F20-G20-H20-I20</f>
        <v>0</v>
      </c>
      <c r="D20" s="15">
        <v>569</v>
      </c>
      <c r="E20" s="15">
        <v>565</v>
      </c>
      <c r="F20" s="15">
        <v>429</v>
      </c>
      <c r="G20" s="15">
        <v>167</v>
      </c>
      <c r="H20" s="15">
        <v>70</v>
      </c>
      <c r="I20" s="15"/>
      <c r="J20" s="15">
        <f t="shared" si="5"/>
        <v>1800</v>
      </c>
    </row>
    <row r="21" spans="1:10" s="16" customFormat="1" ht="15" customHeight="1">
      <c r="A21" s="22" t="s">
        <v>28</v>
      </c>
      <c r="B21" s="15">
        <v>2699</v>
      </c>
      <c r="C21" s="15"/>
      <c r="D21" s="20">
        <v>873</v>
      </c>
      <c r="E21" s="20">
        <v>1297</v>
      </c>
      <c r="F21" s="20">
        <v>529</v>
      </c>
      <c r="G21" s="20"/>
      <c r="H21" s="20"/>
      <c r="I21" s="20"/>
      <c r="J21" s="15">
        <f t="shared" si="5"/>
        <v>2699</v>
      </c>
    </row>
    <row r="22" spans="1:10" s="16" customFormat="1" ht="15" customHeight="1">
      <c r="A22" s="17" t="s">
        <v>29</v>
      </c>
      <c r="B22" s="15">
        <f>9992+1306</f>
        <v>11298</v>
      </c>
      <c r="C22" s="15">
        <f>B22-D22-E22-F22-G22-H22-I22</f>
        <v>0</v>
      </c>
      <c r="D22" s="15">
        <f>3833+992</f>
        <v>4825</v>
      </c>
      <c r="E22" s="15">
        <v>3686</v>
      </c>
      <c r="F22" s="15">
        <f>2473+314</f>
        <v>2787</v>
      </c>
      <c r="G22" s="15"/>
      <c r="H22" s="15">
        <v>0</v>
      </c>
      <c r="I22" s="15">
        <v>0</v>
      </c>
      <c r="J22" s="15">
        <f t="shared" si="5"/>
        <v>11298</v>
      </c>
    </row>
    <row r="23" spans="1:10" s="16" customFormat="1" ht="15" customHeight="1">
      <c r="A23" s="17" t="s">
        <v>30</v>
      </c>
      <c r="B23" s="15">
        <f t="shared" ref="B23:I23" si="6">SUM(B24:B54)</f>
        <v>5315</v>
      </c>
      <c r="C23" s="15">
        <f t="shared" si="6"/>
        <v>8197</v>
      </c>
      <c r="D23" s="15">
        <f t="shared" si="6"/>
        <v>-4104</v>
      </c>
      <c r="E23" s="15">
        <f t="shared" si="6"/>
        <v>-1443</v>
      </c>
      <c r="F23" s="15">
        <f t="shared" si="6"/>
        <v>6727</v>
      </c>
      <c r="G23" s="15">
        <f t="shared" si="6"/>
        <v>-2243</v>
      </c>
      <c r="H23" s="15">
        <f t="shared" si="6"/>
        <v>8081</v>
      </c>
      <c r="I23" s="15">
        <f t="shared" si="6"/>
        <v>-9900</v>
      </c>
      <c r="J23" s="15">
        <f t="shared" si="5"/>
        <v>-2882</v>
      </c>
    </row>
    <row r="24" spans="1:10" s="16" customFormat="1" ht="15" customHeight="1">
      <c r="A24" s="17" t="s">
        <v>31</v>
      </c>
      <c r="B24" s="15">
        <f>C24+D24+E24+F24+G24+H24+I24</f>
        <v>-5191</v>
      </c>
      <c r="C24" s="15">
        <v>-1087</v>
      </c>
      <c r="D24" s="15">
        <v>-952</v>
      </c>
      <c r="E24" s="15">
        <v>-2206</v>
      </c>
      <c r="F24" s="15">
        <v>-658</v>
      </c>
      <c r="G24" s="15"/>
      <c r="H24" s="15">
        <v>-288</v>
      </c>
      <c r="I24" s="15"/>
      <c r="J24" s="15">
        <f t="shared" si="5"/>
        <v>-4104</v>
      </c>
    </row>
    <row r="25" spans="1:10" s="16" customFormat="1" ht="15" customHeight="1">
      <c r="A25" s="23" t="s">
        <v>32</v>
      </c>
      <c r="B25" s="15">
        <f>SUM(C25:I25)</f>
        <v>617</v>
      </c>
      <c r="C25" s="15">
        <v>425</v>
      </c>
      <c r="D25" s="15">
        <v>91</v>
      </c>
      <c r="E25" s="15">
        <v>53</v>
      </c>
      <c r="F25" s="15">
        <v>81</v>
      </c>
      <c r="G25" s="15">
        <v>-58</v>
      </c>
      <c r="H25" s="15">
        <v>38</v>
      </c>
      <c r="I25" s="15">
        <v>-13</v>
      </c>
      <c r="J25" s="15">
        <f t="shared" si="5"/>
        <v>192</v>
      </c>
    </row>
    <row r="26" spans="1:10" s="16" customFormat="1" ht="15" customHeight="1">
      <c r="A26" s="17" t="s">
        <v>33</v>
      </c>
      <c r="B26" s="15">
        <f>SUM(C26:I26)</f>
        <v>-355</v>
      </c>
      <c r="C26" s="15">
        <v>7</v>
      </c>
      <c r="D26" s="15">
        <v>-131</v>
      </c>
      <c r="E26" s="15">
        <v>-104</v>
      </c>
      <c r="F26" s="15">
        <v>-127</v>
      </c>
      <c r="G26" s="15"/>
      <c r="H26" s="15"/>
      <c r="I26" s="15"/>
      <c r="J26" s="15">
        <f t="shared" si="5"/>
        <v>-362</v>
      </c>
    </row>
    <row r="27" spans="1:10" s="16" customFormat="1" ht="15" customHeight="1">
      <c r="A27" s="23" t="s">
        <v>34</v>
      </c>
      <c r="B27" s="15">
        <v>28</v>
      </c>
      <c r="C27" s="15">
        <f>B27-D27-E27-F27-G27-H27-I27</f>
        <v>28</v>
      </c>
      <c r="D27" s="15"/>
      <c r="E27" s="15"/>
      <c r="F27" s="15"/>
      <c r="G27" s="15"/>
      <c r="H27" s="15"/>
      <c r="I27" s="15"/>
      <c r="J27" s="15">
        <f t="shared" si="5"/>
        <v>0</v>
      </c>
    </row>
    <row r="28" spans="1:10" s="16" customFormat="1" ht="15" customHeight="1">
      <c r="A28" s="24" t="s">
        <v>35</v>
      </c>
      <c r="B28" s="15">
        <v>15</v>
      </c>
      <c r="C28" s="15">
        <f>B28-D28-E28-F28-G28-H28-I28</f>
        <v>0</v>
      </c>
      <c r="D28" s="15">
        <v>3</v>
      </c>
      <c r="E28" s="15">
        <v>3</v>
      </c>
      <c r="F28" s="15">
        <v>3</v>
      </c>
      <c r="G28" s="15">
        <v>3</v>
      </c>
      <c r="H28" s="15">
        <v>3</v>
      </c>
      <c r="I28" s="15"/>
      <c r="J28" s="15">
        <f t="shared" si="5"/>
        <v>15</v>
      </c>
    </row>
    <row r="29" spans="1:10" s="16" customFormat="1" ht="15" customHeight="1">
      <c r="A29" s="24" t="s">
        <v>36</v>
      </c>
      <c r="B29" s="15">
        <v>310</v>
      </c>
      <c r="C29" s="25">
        <v>100</v>
      </c>
      <c r="D29" s="25">
        <v>45</v>
      </c>
      <c r="E29" s="25">
        <v>55</v>
      </c>
      <c r="F29" s="25">
        <v>40</v>
      </c>
      <c r="G29" s="25">
        <v>35</v>
      </c>
      <c r="H29" s="25">
        <v>35</v>
      </c>
      <c r="I29" s="15"/>
      <c r="J29" s="15">
        <f t="shared" si="5"/>
        <v>210</v>
      </c>
    </row>
    <row r="30" spans="1:10" s="16" customFormat="1" ht="15" customHeight="1">
      <c r="A30" s="24" t="s">
        <v>37</v>
      </c>
      <c r="B30" s="15">
        <v>76</v>
      </c>
      <c r="C30" s="15">
        <f>B30-D30-E30-F30-G30-H30-I30</f>
        <v>76</v>
      </c>
      <c r="D30" s="15"/>
      <c r="E30" s="15"/>
      <c r="F30" s="15"/>
      <c r="G30" s="15"/>
      <c r="H30" s="15"/>
      <c r="I30" s="15"/>
      <c r="J30" s="15">
        <f t="shared" si="5"/>
        <v>0</v>
      </c>
    </row>
    <row r="31" spans="1:10" s="16" customFormat="1" ht="15" customHeight="1">
      <c r="A31" s="24" t="s">
        <v>38</v>
      </c>
      <c r="B31" s="15">
        <v>50</v>
      </c>
      <c r="C31" s="15">
        <v>50</v>
      </c>
      <c r="D31" s="15"/>
      <c r="E31" s="15"/>
      <c r="F31" s="15"/>
      <c r="G31" s="15"/>
      <c r="H31" s="15"/>
      <c r="I31" s="15"/>
      <c r="J31" s="15">
        <f t="shared" si="5"/>
        <v>0</v>
      </c>
    </row>
    <row r="32" spans="1:10" s="16" customFormat="1" ht="15" customHeight="1">
      <c r="A32" s="24" t="s">
        <v>39</v>
      </c>
      <c r="B32" s="15">
        <v>9</v>
      </c>
      <c r="C32" s="15">
        <v>9</v>
      </c>
      <c r="D32" s="15"/>
      <c r="E32" s="15"/>
      <c r="F32" s="15"/>
      <c r="G32" s="15"/>
      <c r="H32" s="15"/>
      <c r="I32" s="15"/>
      <c r="J32" s="15">
        <f t="shared" si="5"/>
        <v>0</v>
      </c>
    </row>
    <row r="33" spans="1:10" s="16" customFormat="1" ht="15" customHeight="1">
      <c r="A33" s="24" t="s">
        <v>40</v>
      </c>
      <c r="B33" s="15">
        <v>13</v>
      </c>
      <c r="C33" s="15">
        <f>B33-D33-E33-F33-G33-H33-I33</f>
        <v>0</v>
      </c>
      <c r="D33" s="25">
        <v>3</v>
      </c>
      <c r="E33" s="25">
        <v>7</v>
      </c>
      <c r="F33" s="25">
        <v>3</v>
      </c>
      <c r="G33" s="15"/>
      <c r="H33" s="15"/>
      <c r="I33" s="15"/>
      <c r="J33" s="15">
        <f t="shared" si="5"/>
        <v>13</v>
      </c>
    </row>
    <row r="34" spans="1:10" s="16" customFormat="1" ht="15" customHeight="1">
      <c r="A34" s="24" t="s">
        <v>41</v>
      </c>
      <c r="B34" s="15">
        <v>19</v>
      </c>
      <c r="C34" s="15">
        <f>B34-D34-E34-F34-G34-H34-I34</f>
        <v>0</v>
      </c>
      <c r="D34" s="25">
        <v>4</v>
      </c>
      <c r="E34" s="25">
        <v>13</v>
      </c>
      <c r="F34" s="25">
        <v>2</v>
      </c>
      <c r="G34" s="15"/>
      <c r="H34" s="15"/>
      <c r="I34" s="15"/>
      <c r="J34" s="15">
        <f t="shared" si="5"/>
        <v>19</v>
      </c>
    </row>
    <row r="35" spans="1:10" s="16" customFormat="1" ht="15" customHeight="1">
      <c r="A35" s="24" t="s">
        <v>42</v>
      </c>
      <c r="B35" s="15">
        <v>1</v>
      </c>
      <c r="C35" s="15">
        <v>1</v>
      </c>
      <c r="D35" s="15"/>
      <c r="E35" s="15"/>
      <c r="F35" s="15"/>
      <c r="G35" s="15"/>
      <c r="H35" s="15"/>
      <c r="I35" s="15"/>
      <c r="J35" s="15">
        <f t="shared" si="5"/>
        <v>0</v>
      </c>
    </row>
    <row r="36" spans="1:10" s="16" customFormat="1" ht="15" customHeight="1">
      <c r="A36" s="24" t="s">
        <v>43</v>
      </c>
      <c r="B36" s="15">
        <v>12</v>
      </c>
      <c r="C36" s="15"/>
      <c r="D36" s="25">
        <v>8</v>
      </c>
      <c r="E36" s="25">
        <v>3</v>
      </c>
      <c r="F36" s="25">
        <v>1</v>
      </c>
      <c r="G36" s="15"/>
      <c r="H36" s="15"/>
      <c r="I36" s="15"/>
      <c r="J36" s="15">
        <f t="shared" si="5"/>
        <v>12</v>
      </c>
    </row>
    <row r="37" spans="1:10" s="16" customFormat="1" ht="15" customHeight="1">
      <c r="A37" s="24" t="s">
        <v>44</v>
      </c>
      <c r="B37" s="15">
        <v>172</v>
      </c>
      <c r="C37" s="15">
        <f>B37-D37-E37-F37-G37-H37-I37</f>
        <v>172</v>
      </c>
      <c r="D37" s="15"/>
      <c r="E37" s="15"/>
      <c r="F37" s="15"/>
      <c r="G37" s="15"/>
      <c r="H37" s="15"/>
      <c r="I37" s="15"/>
      <c r="J37" s="15">
        <f t="shared" si="5"/>
        <v>0</v>
      </c>
    </row>
    <row r="38" spans="1:10" s="16" customFormat="1" ht="15" customHeight="1">
      <c r="A38" s="24" t="s">
        <v>45</v>
      </c>
      <c r="B38" s="15">
        <v>169</v>
      </c>
      <c r="C38" s="15"/>
      <c r="D38" s="15">
        <v>60</v>
      </c>
      <c r="E38" s="15">
        <v>75</v>
      </c>
      <c r="F38" s="15">
        <v>30</v>
      </c>
      <c r="G38" s="15">
        <v>4</v>
      </c>
      <c r="H38" s="15"/>
      <c r="I38" s="15"/>
      <c r="J38" s="15">
        <f t="shared" si="5"/>
        <v>169</v>
      </c>
    </row>
    <row r="39" spans="1:10" s="16" customFormat="1" ht="15" customHeight="1">
      <c r="A39" s="24" t="s">
        <v>46</v>
      </c>
      <c r="B39" s="15">
        <v>226</v>
      </c>
      <c r="C39" s="15">
        <v>-113</v>
      </c>
      <c r="D39" s="15"/>
      <c r="E39" s="15"/>
      <c r="F39" s="15">
        <v>339</v>
      </c>
      <c r="G39" s="15"/>
      <c r="H39" s="15"/>
      <c r="I39" s="15"/>
      <c r="J39" s="15">
        <f t="shared" si="5"/>
        <v>339</v>
      </c>
    </row>
    <row r="40" spans="1:10" s="16" customFormat="1" ht="15" customHeight="1">
      <c r="A40" s="23" t="s">
        <v>47</v>
      </c>
      <c r="B40" s="15">
        <v>12135</v>
      </c>
      <c r="C40" s="15">
        <f>B40-D40-E40-F40-G40-H40-I40</f>
        <v>1882</v>
      </c>
      <c r="D40" s="15"/>
      <c r="E40" s="15"/>
      <c r="F40" s="15"/>
      <c r="G40" s="15"/>
      <c r="H40" s="15">
        <v>10253</v>
      </c>
      <c r="I40" s="15"/>
      <c r="J40" s="15">
        <f t="shared" si="5"/>
        <v>10253</v>
      </c>
    </row>
    <row r="41" spans="1:10" s="16" customFormat="1" ht="15" customHeight="1">
      <c r="A41" s="23" t="s">
        <v>48</v>
      </c>
      <c r="B41" s="15">
        <v>-8974</v>
      </c>
      <c r="C41" s="15">
        <f>B41-D41-E41-F41-G41-H41-I41</f>
        <v>-2212</v>
      </c>
      <c r="D41" s="15">
        <v>-1626</v>
      </c>
      <c r="E41" s="15">
        <v>-1108</v>
      </c>
      <c r="F41" s="15">
        <v>-1272</v>
      </c>
      <c r="G41" s="15">
        <v>-1403</v>
      </c>
      <c r="H41" s="15">
        <v>-1353</v>
      </c>
      <c r="I41" s="15"/>
      <c r="J41" s="15">
        <f t="shared" si="5"/>
        <v>-6762</v>
      </c>
    </row>
    <row r="42" spans="1:10" s="16" customFormat="1" ht="15" customHeight="1">
      <c r="A42" s="17" t="s">
        <v>49</v>
      </c>
      <c r="B42" s="15"/>
      <c r="C42" s="15">
        <v>-56</v>
      </c>
      <c r="D42" s="15"/>
      <c r="E42" s="15"/>
      <c r="F42" s="15">
        <v>19</v>
      </c>
      <c r="G42" s="15">
        <v>19</v>
      </c>
      <c r="H42" s="15">
        <v>18</v>
      </c>
      <c r="I42" s="15"/>
      <c r="J42" s="15">
        <f t="shared" si="5"/>
        <v>56</v>
      </c>
    </row>
    <row r="43" spans="1:10" s="16" customFormat="1" ht="15" customHeight="1">
      <c r="A43" s="17" t="s">
        <v>50</v>
      </c>
      <c r="B43" s="15">
        <f>SUM(C43:I43)</f>
        <v>0</v>
      </c>
      <c r="C43" s="15">
        <v>103</v>
      </c>
      <c r="D43" s="15"/>
      <c r="E43" s="15"/>
      <c r="F43" s="15"/>
      <c r="G43" s="15"/>
      <c r="H43" s="15"/>
      <c r="I43" s="15">
        <v>-103</v>
      </c>
      <c r="J43" s="15">
        <f t="shared" si="5"/>
        <v>-103</v>
      </c>
    </row>
    <row r="44" spans="1:10" s="16" customFormat="1" ht="15" customHeight="1">
      <c r="A44" s="17" t="s">
        <v>51</v>
      </c>
      <c r="B44" s="15">
        <f>SUM(C44:I44)</f>
        <v>0</v>
      </c>
      <c r="C44" s="15">
        <v>4</v>
      </c>
      <c r="D44" s="15">
        <v>-1</v>
      </c>
      <c r="E44" s="15">
        <v>-1</v>
      </c>
      <c r="F44" s="15">
        <v>-1</v>
      </c>
      <c r="G44" s="15">
        <v>-1</v>
      </c>
      <c r="H44" s="15"/>
      <c r="I44" s="15"/>
      <c r="J44" s="15">
        <f t="shared" si="5"/>
        <v>-4</v>
      </c>
    </row>
    <row r="45" spans="1:10" s="16" customFormat="1" ht="15" customHeight="1">
      <c r="A45" s="17" t="s">
        <v>52</v>
      </c>
      <c r="B45" s="15">
        <f>SUM(C45:I45)</f>
        <v>0</v>
      </c>
      <c r="C45" s="15">
        <v>12</v>
      </c>
      <c r="D45" s="15">
        <v>-4</v>
      </c>
      <c r="E45" s="15">
        <v>-4</v>
      </c>
      <c r="F45" s="15">
        <v>-4</v>
      </c>
      <c r="G45" s="15"/>
      <c r="H45" s="15"/>
      <c r="I45" s="15"/>
      <c r="J45" s="15">
        <f t="shared" si="5"/>
        <v>-12</v>
      </c>
    </row>
    <row r="46" spans="1:10" s="16" customFormat="1" ht="15" customHeight="1">
      <c r="A46" s="17" t="s">
        <v>53</v>
      </c>
      <c r="B46" s="15">
        <f>SUM(C46:I46)</f>
        <v>0</v>
      </c>
      <c r="C46" s="15">
        <v>-400</v>
      </c>
      <c r="D46" s="15"/>
      <c r="E46" s="15">
        <v>400</v>
      </c>
      <c r="F46" s="15"/>
      <c r="G46" s="15"/>
      <c r="H46" s="15"/>
      <c r="I46" s="15"/>
      <c r="J46" s="15">
        <f t="shared" si="5"/>
        <v>400</v>
      </c>
    </row>
    <row r="47" spans="1:10" s="16" customFormat="1" ht="15" customHeight="1">
      <c r="A47" s="17" t="s">
        <v>54</v>
      </c>
      <c r="B47" s="15">
        <f>SUM(C47:I47)</f>
        <v>0</v>
      </c>
      <c r="C47" s="15">
        <v>500</v>
      </c>
      <c r="D47" s="15"/>
      <c r="E47" s="15"/>
      <c r="F47" s="15"/>
      <c r="G47" s="15">
        <v>-500</v>
      </c>
      <c r="H47" s="15"/>
      <c r="I47" s="15"/>
      <c r="J47" s="15">
        <f t="shared" si="5"/>
        <v>-500</v>
      </c>
    </row>
    <row r="48" spans="1:10" s="16" customFormat="1" ht="15" customHeight="1">
      <c r="A48" s="17" t="s">
        <v>55</v>
      </c>
      <c r="B48" s="15"/>
      <c r="C48" s="15"/>
      <c r="D48" s="15"/>
      <c r="E48" s="15"/>
      <c r="F48" s="15"/>
      <c r="G48" s="15"/>
      <c r="H48" s="15"/>
      <c r="I48" s="15"/>
      <c r="J48" s="15">
        <f t="shared" si="5"/>
        <v>0</v>
      </c>
    </row>
    <row r="49" spans="1:10" s="16" customFormat="1" ht="15" customHeight="1">
      <c r="A49" s="17" t="s">
        <v>56</v>
      </c>
      <c r="B49" s="15"/>
      <c r="C49" s="15"/>
      <c r="D49" s="15"/>
      <c r="E49" s="15"/>
      <c r="F49" s="15">
        <v>5200</v>
      </c>
      <c r="G49" s="15"/>
      <c r="H49" s="15"/>
      <c r="I49" s="15">
        <v>-5200</v>
      </c>
      <c r="J49" s="15">
        <f t="shared" si="5"/>
        <v>0</v>
      </c>
    </row>
    <row r="50" spans="1:10" s="16" customFormat="1" ht="15" customHeight="1">
      <c r="A50" s="17" t="s">
        <v>57</v>
      </c>
      <c r="B50" s="15"/>
      <c r="C50" s="15">
        <v>1871</v>
      </c>
      <c r="D50" s="15"/>
      <c r="E50" s="15"/>
      <c r="F50" s="15"/>
      <c r="G50" s="15">
        <v>-871</v>
      </c>
      <c r="H50" s="15">
        <v>-1000</v>
      </c>
      <c r="I50" s="15"/>
      <c r="J50" s="15">
        <f t="shared" si="5"/>
        <v>-1871</v>
      </c>
    </row>
    <row r="51" spans="1:10" s="16" customFormat="1" ht="15" customHeight="1">
      <c r="A51" s="17" t="s">
        <v>58</v>
      </c>
      <c r="B51" s="15"/>
      <c r="C51" s="15"/>
      <c r="D51" s="15"/>
      <c r="E51" s="15"/>
      <c r="F51" s="15">
        <v>4136</v>
      </c>
      <c r="G51" s="15"/>
      <c r="H51" s="15"/>
      <c r="I51" s="15">
        <v>-4136</v>
      </c>
      <c r="J51" s="15">
        <f t="shared" si="5"/>
        <v>0</v>
      </c>
    </row>
    <row r="52" spans="1:10" s="16" customFormat="1" ht="15" customHeight="1">
      <c r="A52" s="17" t="s">
        <v>59</v>
      </c>
      <c r="B52" s="15"/>
      <c r="C52" s="15"/>
      <c r="D52" s="15"/>
      <c r="E52" s="15"/>
      <c r="F52" s="15">
        <v>576</v>
      </c>
      <c r="G52" s="15"/>
      <c r="H52" s="15"/>
      <c r="I52" s="15">
        <v>-576</v>
      </c>
      <c r="J52" s="15">
        <f t="shared" si="5"/>
        <v>0</v>
      </c>
    </row>
    <row r="53" spans="1:10" s="16" customFormat="1" ht="15" customHeight="1">
      <c r="A53" s="17" t="s">
        <v>60</v>
      </c>
      <c r="B53" s="15">
        <v>3473</v>
      </c>
      <c r="C53" s="15">
        <f>B53-D53-E53-F53-G53-H53-I53</f>
        <v>965</v>
      </c>
      <c r="D53" s="15">
        <v>456</v>
      </c>
      <c r="E53" s="15">
        <v>671</v>
      </c>
      <c r="F53" s="15">
        <v>349</v>
      </c>
      <c r="G53" s="15">
        <v>529</v>
      </c>
      <c r="H53" s="15">
        <v>375</v>
      </c>
      <c r="I53" s="15">
        <v>128</v>
      </c>
      <c r="J53" s="15">
        <f t="shared" si="5"/>
        <v>2508</v>
      </c>
    </row>
    <row r="54" spans="1:10" s="16" customFormat="1" ht="15" customHeight="1">
      <c r="A54" s="26" t="s">
        <v>61</v>
      </c>
      <c r="B54" s="15">
        <v>2510</v>
      </c>
      <c r="C54" s="15">
        <f>B54-D54-E54-F54-G54-H54-I54</f>
        <v>5860</v>
      </c>
      <c r="D54" s="15">
        <v>-2060</v>
      </c>
      <c r="E54" s="15">
        <v>700</v>
      </c>
      <c r="F54" s="15">
        <v>-1990</v>
      </c>
      <c r="G54" s="15"/>
      <c r="H54" s="15"/>
      <c r="I54" s="15"/>
      <c r="J54" s="15">
        <f t="shared" si="5"/>
        <v>-3350</v>
      </c>
    </row>
    <row r="55" spans="1:10" s="16" customFormat="1" ht="15" customHeight="1">
      <c r="A55" s="17" t="s">
        <v>62</v>
      </c>
      <c r="B55" s="15">
        <v>11599</v>
      </c>
      <c r="C55" s="15">
        <f t="shared" ref="C55:C60" si="7">B55-D55-E55-F55-G55-H55-I55</f>
        <v>0</v>
      </c>
      <c r="D55" s="20">
        <v>1594</v>
      </c>
      <c r="E55" s="20">
        <v>2388</v>
      </c>
      <c r="F55" s="20">
        <v>3230</v>
      </c>
      <c r="G55" s="20"/>
      <c r="H55" s="20">
        <v>4387</v>
      </c>
      <c r="I55" s="20"/>
      <c r="J55" s="15">
        <f t="shared" si="5"/>
        <v>11599</v>
      </c>
    </row>
    <row r="56" spans="1:10" s="16" customFormat="1" ht="15" customHeight="1">
      <c r="A56" s="17" t="s">
        <v>63</v>
      </c>
      <c r="B56" s="15">
        <v>262</v>
      </c>
      <c r="C56" s="15">
        <v>262</v>
      </c>
      <c r="D56" s="15"/>
      <c r="E56" s="15"/>
      <c r="F56" s="15"/>
      <c r="G56" s="15"/>
      <c r="H56" s="15"/>
      <c r="I56" s="15"/>
      <c r="J56" s="15">
        <f t="shared" si="5"/>
        <v>0</v>
      </c>
    </row>
    <row r="57" spans="1:10" s="16" customFormat="1" ht="15" customHeight="1">
      <c r="A57" s="17" t="s">
        <v>64</v>
      </c>
      <c r="B57" s="15">
        <v>77</v>
      </c>
      <c r="C57" s="15">
        <f t="shared" si="7"/>
        <v>0</v>
      </c>
      <c r="D57" s="27">
        <v>23</v>
      </c>
      <c r="E57" s="27">
        <v>21</v>
      </c>
      <c r="F57" s="27">
        <v>19</v>
      </c>
      <c r="G57" s="27">
        <v>4</v>
      </c>
      <c r="H57" s="27">
        <v>10</v>
      </c>
      <c r="I57" s="20"/>
      <c r="J57" s="15">
        <f t="shared" si="5"/>
        <v>77</v>
      </c>
    </row>
    <row r="58" spans="1:10" s="16" customFormat="1" ht="15" customHeight="1">
      <c r="A58" s="17" t="s">
        <v>65</v>
      </c>
      <c r="B58" s="15">
        <v>23151</v>
      </c>
      <c r="C58" s="15">
        <f t="shared" si="7"/>
        <v>1938</v>
      </c>
      <c r="D58" s="20">
        <v>6932</v>
      </c>
      <c r="E58" s="20">
        <v>6652</v>
      </c>
      <c r="F58" s="20">
        <v>4154</v>
      </c>
      <c r="G58" s="20">
        <v>1301</v>
      </c>
      <c r="H58" s="20">
        <v>2113</v>
      </c>
      <c r="I58" s="20">
        <v>61</v>
      </c>
      <c r="J58" s="15">
        <f t="shared" si="5"/>
        <v>21213</v>
      </c>
    </row>
    <row r="59" spans="1:10" s="16" customFormat="1" ht="15" customHeight="1">
      <c r="A59" s="17" t="s">
        <v>66</v>
      </c>
      <c r="B59" s="15">
        <v>29144</v>
      </c>
      <c r="C59" s="15">
        <f t="shared" si="7"/>
        <v>29144</v>
      </c>
      <c r="D59" s="20"/>
      <c r="E59" s="20"/>
      <c r="F59" s="20"/>
      <c r="G59" s="20"/>
      <c r="H59" s="20"/>
      <c r="I59" s="20"/>
      <c r="J59" s="15">
        <f t="shared" si="5"/>
        <v>0</v>
      </c>
    </row>
    <row r="60" spans="1:10" s="16" customFormat="1" ht="15" customHeight="1">
      <c r="A60" s="17" t="s">
        <v>67</v>
      </c>
      <c r="B60" s="15">
        <v>3316</v>
      </c>
      <c r="C60" s="15">
        <f t="shared" si="7"/>
        <v>794</v>
      </c>
      <c r="D60" s="27">
        <f>494+503</f>
        <v>997</v>
      </c>
      <c r="E60" s="27">
        <f>484+490</f>
        <v>974</v>
      </c>
      <c r="F60" s="27">
        <f>286+155</f>
        <v>441</v>
      </c>
      <c r="G60" s="27">
        <f>61+19</f>
        <v>80</v>
      </c>
      <c r="H60" s="27">
        <f>19+11</f>
        <v>30</v>
      </c>
      <c r="I60" s="27">
        <v>0</v>
      </c>
      <c r="J60" s="15">
        <f t="shared" si="5"/>
        <v>2522</v>
      </c>
    </row>
    <row r="61" spans="1:10" s="16" customFormat="1" ht="15" customHeight="1">
      <c r="A61" s="17" t="s">
        <v>68</v>
      </c>
      <c r="B61" s="15">
        <f>C61+D61+E61+F61+G61+H61+I61</f>
        <v>69583</v>
      </c>
      <c r="C61" s="15">
        <f>C62+C84+C85+C86+C87+C88+C89+C90+C91+C92+C93+C94+C95+C96+C97+C98+C99+C100</f>
        <v>17558</v>
      </c>
      <c r="D61" s="15">
        <f t="shared" ref="D61:I61" si="8">D62+D84+D85+D86+D87+D88+D89+D90+D91+D92+D93+D94+D95+D96+D97+D98+D99+D100</f>
        <v>15370</v>
      </c>
      <c r="E61" s="15">
        <f t="shared" si="8"/>
        <v>16584</v>
      </c>
      <c r="F61" s="15">
        <f t="shared" si="8"/>
        <v>9933</v>
      </c>
      <c r="G61" s="15">
        <f t="shared" si="8"/>
        <v>5016</v>
      </c>
      <c r="H61" s="15">
        <f t="shared" si="8"/>
        <v>5046</v>
      </c>
      <c r="I61" s="15">
        <f t="shared" si="8"/>
        <v>76</v>
      </c>
      <c r="J61" s="15">
        <f t="shared" si="5"/>
        <v>52025</v>
      </c>
    </row>
    <row r="62" spans="1:10" s="16" customFormat="1" ht="15" customHeight="1">
      <c r="A62" s="18" t="s">
        <v>69</v>
      </c>
      <c r="B62" s="15">
        <f t="shared" ref="B62:B83" si="9">SUM(C62:I62)</f>
        <v>-2103</v>
      </c>
      <c r="C62" s="15">
        <f t="shared" ref="C62:I62" si="10">SUM(C63:C83)</f>
        <v>876</v>
      </c>
      <c r="D62" s="15">
        <f t="shared" si="10"/>
        <v>-1071</v>
      </c>
      <c r="E62" s="15">
        <f t="shared" si="10"/>
        <v>-304</v>
      </c>
      <c r="F62" s="15">
        <f t="shared" si="10"/>
        <v>-357</v>
      </c>
      <c r="G62" s="15">
        <f t="shared" si="10"/>
        <v>-667</v>
      </c>
      <c r="H62" s="15">
        <f t="shared" si="10"/>
        <v>-616</v>
      </c>
      <c r="I62" s="15">
        <f t="shared" si="10"/>
        <v>36</v>
      </c>
      <c r="J62" s="15">
        <f t="shared" si="5"/>
        <v>-2979</v>
      </c>
    </row>
    <row r="63" spans="1:10" s="16" customFormat="1" ht="15" customHeight="1">
      <c r="A63" s="18" t="s">
        <v>70</v>
      </c>
      <c r="B63" s="15">
        <f t="shared" si="9"/>
        <v>75</v>
      </c>
      <c r="C63" s="15">
        <v>599</v>
      </c>
      <c r="D63" s="15">
        <v>-42</v>
      </c>
      <c r="E63" s="15">
        <v>-111</v>
      </c>
      <c r="F63" s="15">
        <v>-118</v>
      </c>
      <c r="G63" s="15">
        <v>-193</v>
      </c>
      <c r="H63" s="15">
        <v>-98</v>
      </c>
      <c r="I63" s="15">
        <v>38</v>
      </c>
      <c r="J63" s="15">
        <f t="shared" si="5"/>
        <v>-524</v>
      </c>
    </row>
    <row r="64" spans="1:10" s="16" customFormat="1" ht="15" customHeight="1">
      <c r="A64" s="17" t="s">
        <v>71</v>
      </c>
      <c r="B64" s="15">
        <f t="shared" si="9"/>
        <v>-526</v>
      </c>
      <c r="C64" s="15">
        <v>-342</v>
      </c>
      <c r="D64" s="15">
        <v>-58</v>
      </c>
      <c r="E64" s="15">
        <v>-102</v>
      </c>
      <c r="F64" s="15">
        <v>-11</v>
      </c>
      <c r="G64" s="15"/>
      <c r="H64" s="15"/>
      <c r="I64" s="15">
        <v>-13</v>
      </c>
      <c r="J64" s="15">
        <f t="shared" si="5"/>
        <v>-184</v>
      </c>
    </row>
    <row r="65" spans="1:10" s="16" customFormat="1" ht="15" customHeight="1">
      <c r="A65" s="17" t="s">
        <v>72</v>
      </c>
      <c r="B65" s="15">
        <f t="shared" si="9"/>
        <v>-1039</v>
      </c>
      <c r="C65" s="15">
        <v>-292</v>
      </c>
      <c r="D65" s="15">
        <v>-236</v>
      </c>
      <c r="E65" s="15">
        <v>-64</v>
      </c>
      <c r="F65" s="15">
        <v>-128</v>
      </c>
      <c r="G65" s="15">
        <v>-230</v>
      </c>
      <c r="H65" s="15">
        <v>-88</v>
      </c>
      <c r="I65" s="15">
        <v>-1</v>
      </c>
      <c r="J65" s="15">
        <f t="shared" si="5"/>
        <v>-747</v>
      </c>
    </row>
    <row r="66" spans="1:10" s="16" customFormat="1" ht="15" customHeight="1">
      <c r="A66" s="17" t="s">
        <v>73</v>
      </c>
      <c r="B66" s="15">
        <f t="shared" si="9"/>
        <v>10</v>
      </c>
      <c r="C66" s="15">
        <v>10</v>
      </c>
      <c r="D66" s="15"/>
      <c r="E66" s="15"/>
      <c r="F66" s="15"/>
      <c r="G66" s="15"/>
      <c r="H66" s="15"/>
      <c r="I66" s="15"/>
      <c r="J66" s="15">
        <f t="shared" si="5"/>
        <v>0</v>
      </c>
    </row>
    <row r="67" spans="1:10" s="16" customFormat="1" ht="15" customHeight="1">
      <c r="A67" s="17" t="s">
        <v>74</v>
      </c>
      <c r="B67" s="15">
        <f t="shared" si="9"/>
        <v>-84</v>
      </c>
      <c r="C67" s="15">
        <v>-84</v>
      </c>
      <c r="D67" s="15"/>
      <c r="E67" s="15"/>
      <c r="F67" s="15"/>
      <c r="G67" s="15"/>
      <c r="H67" s="15"/>
      <c r="I67" s="15"/>
      <c r="J67" s="15">
        <f t="shared" si="5"/>
        <v>0</v>
      </c>
    </row>
    <row r="68" spans="1:10" s="16" customFormat="1" ht="15" customHeight="1">
      <c r="A68" s="17" t="s">
        <v>75</v>
      </c>
      <c r="B68" s="15">
        <f t="shared" si="9"/>
        <v>-34</v>
      </c>
      <c r="C68" s="15">
        <v>-34</v>
      </c>
      <c r="D68" s="15"/>
      <c r="E68" s="15"/>
      <c r="F68" s="15"/>
      <c r="G68" s="15"/>
      <c r="H68" s="15"/>
      <c r="I68" s="15"/>
      <c r="J68" s="15">
        <f t="shared" si="5"/>
        <v>0</v>
      </c>
    </row>
    <row r="69" spans="1:10" s="16" customFormat="1" ht="15" customHeight="1">
      <c r="A69" s="17" t="s">
        <v>76</v>
      </c>
      <c r="B69" s="15">
        <f t="shared" si="9"/>
        <v>-78</v>
      </c>
      <c r="C69" s="15">
        <v>-78</v>
      </c>
      <c r="D69" s="15"/>
      <c r="E69" s="15"/>
      <c r="F69" s="15"/>
      <c r="G69" s="15"/>
      <c r="H69" s="15"/>
      <c r="I69" s="15"/>
      <c r="J69" s="15">
        <f t="shared" si="5"/>
        <v>0</v>
      </c>
    </row>
    <row r="70" spans="1:10" s="16" customFormat="1" ht="15" customHeight="1">
      <c r="A70" s="17" t="s">
        <v>77</v>
      </c>
      <c r="B70" s="15">
        <f t="shared" si="9"/>
        <v>48</v>
      </c>
      <c r="C70" s="15">
        <v>48</v>
      </c>
      <c r="D70" s="15"/>
      <c r="E70" s="15"/>
      <c r="F70" s="15"/>
      <c r="G70" s="15"/>
      <c r="H70" s="15"/>
      <c r="I70" s="15"/>
      <c r="J70" s="15">
        <f t="shared" si="5"/>
        <v>0</v>
      </c>
    </row>
    <row r="71" spans="1:10" s="16" customFormat="1" ht="15" customHeight="1">
      <c r="A71" s="17" t="s">
        <v>78</v>
      </c>
      <c r="B71" s="15">
        <f t="shared" si="9"/>
        <v>108</v>
      </c>
      <c r="C71" s="15">
        <v>108</v>
      </c>
      <c r="D71" s="15"/>
      <c r="E71" s="15"/>
      <c r="F71" s="15"/>
      <c r="G71" s="15"/>
      <c r="H71" s="15"/>
      <c r="I71" s="15"/>
      <c r="J71" s="15">
        <f t="shared" si="5"/>
        <v>0</v>
      </c>
    </row>
    <row r="72" spans="1:10" s="16" customFormat="1" ht="15" customHeight="1">
      <c r="A72" s="17" t="s">
        <v>79</v>
      </c>
      <c r="B72" s="15">
        <f t="shared" si="9"/>
        <v>0</v>
      </c>
      <c r="C72" s="15">
        <f>-378+27</f>
        <v>-351</v>
      </c>
      <c r="D72" s="15"/>
      <c r="E72" s="15"/>
      <c r="F72" s="15">
        <v>25</v>
      </c>
      <c r="G72" s="15">
        <v>188</v>
      </c>
      <c r="H72" s="15">
        <v>115</v>
      </c>
      <c r="I72" s="15">
        <v>23</v>
      </c>
      <c r="J72" s="15">
        <f t="shared" si="5"/>
        <v>351</v>
      </c>
    </row>
    <row r="73" spans="1:10" s="16" customFormat="1" ht="15" customHeight="1">
      <c r="A73" s="17" t="s">
        <v>80</v>
      </c>
      <c r="B73" s="15">
        <f t="shared" si="9"/>
        <v>0</v>
      </c>
      <c r="C73" s="15">
        <v>86</v>
      </c>
      <c r="D73" s="15"/>
      <c r="E73" s="15"/>
      <c r="F73" s="15">
        <v>-86</v>
      </c>
      <c r="G73" s="15"/>
      <c r="H73" s="15"/>
      <c r="I73" s="15"/>
      <c r="J73" s="15">
        <f t="shared" si="5"/>
        <v>-86</v>
      </c>
    </row>
    <row r="74" spans="1:10" s="16" customFormat="1" ht="15" customHeight="1">
      <c r="A74" s="17" t="s">
        <v>81</v>
      </c>
      <c r="B74" s="15">
        <f t="shared" si="9"/>
        <v>0</v>
      </c>
      <c r="C74" s="15">
        <f>-224-3</f>
        <v>-227</v>
      </c>
      <c r="D74" s="15"/>
      <c r="E74" s="15"/>
      <c r="F74" s="15"/>
      <c r="G74" s="15">
        <f>218+6+3</f>
        <v>227</v>
      </c>
      <c r="H74" s="15"/>
      <c r="I74" s="15"/>
      <c r="J74" s="15">
        <f t="shared" si="5"/>
        <v>227</v>
      </c>
    </row>
    <row r="75" spans="1:10" s="16" customFormat="1" ht="15" customHeight="1">
      <c r="A75" s="17" t="s">
        <v>82</v>
      </c>
      <c r="B75" s="15">
        <f t="shared" si="9"/>
        <v>-162</v>
      </c>
      <c r="C75" s="15">
        <v>2</v>
      </c>
      <c r="D75" s="15">
        <v>-35</v>
      </c>
      <c r="E75" s="15">
        <v>-23</v>
      </c>
      <c r="F75" s="15">
        <v>-20</v>
      </c>
      <c r="G75" s="15">
        <v>-31</v>
      </c>
      <c r="H75" s="15">
        <v>-52</v>
      </c>
      <c r="I75" s="15">
        <v>-3</v>
      </c>
      <c r="J75" s="15">
        <f t="shared" si="5"/>
        <v>-164</v>
      </c>
    </row>
    <row r="76" spans="1:10" s="16" customFormat="1" ht="15" customHeight="1">
      <c r="A76" s="17" t="s">
        <v>83</v>
      </c>
      <c r="B76" s="15">
        <f t="shared" si="9"/>
        <v>-144</v>
      </c>
      <c r="C76" s="15">
        <v>-49</v>
      </c>
      <c r="D76" s="15">
        <v>-19</v>
      </c>
      <c r="E76" s="15">
        <v>-17</v>
      </c>
      <c r="F76" s="15">
        <v>-20</v>
      </c>
      <c r="G76" s="15">
        <v>-18</v>
      </c>
      <c r="H76" s="15">
        <v>-21</v>
      </c>
      <c r="I76" s="15"/>
      <c r="J76" s="15">
        <f t="shared" si="5"/>
        <v>-95</v>
      </c>
    </row>
    <row r="77" spans="1:10" s="16" customFormat="1" ht="15" customHeight="1">
      <c r="A77" s="17" t="s">
        <v>84</v>
      </c>
      <c r="B77" s="15">
        <f t="shared" si="9"/>
        <v>0</v>
      </c>
      <c r="C77" s="15">
        <v>8</v>
      </c>
      <c r="D77" s="15">
        <v>-4</v>
      </c>
      <c r="E77" s="15">
        <v>-3</v>
      </c>
      <c r="F77" s="15">
        <v>-1</v>
      </c>
      <c r="G77" s="15"/>
      <c r="H77" s="15"/>
      <c r="I77" s="15"/>
      <c r="J77" s="15">
        <f t="shared" si="5"/>
        <v>-8</v>
      </c>
    </row>
    <row r="78" spans="1:10" s="16" customFormat="1" ht="15" customHeight="1">
      <c r="A78" s="17" t="s">
        <v>85</v>
      </c>
      <c r="B78" s="15">
        <f t="shared" si="9"/>
        <v>0</v>
      </c>
      <c r="C78" s="15">
        <v>686</v>
      </c>
      <c r="D78" s="15">
        <v>-686</v>
      </c>
      <c r="E78" s="15"/>
      <c r="F78" s="15"/>
      <c r="G78" s="15"/>
      <c r="H78" s="15"/>
      <c r="I78" s="15"/>
      <c r="J78" s="15">
        <f t="shared" si="5"/>
        <v>-686</v>
      </c>
    </row>
    <row r="79" spans="1:10" s="16" customFormat="1" ht="15" customHeight="1">
      <c r="A79" s="17" t="s">
        <v>86</v>
      </c>
      <c r="B79" s="15">
        <f t="shared" si="9"/>
        <v>102</v>
      </c>
      <c r="C79" s="15">
        <f>936+251</f>
        <v>1187</v>
      </c>
      <c r="D79" s="15"/>
      <c r="E79" s="15"/>
      <c r="F79" s="15"/>
      <c r="G79" s="15">
        <f>-451-149</f>
        <v>-600</v>
      </c>
      <c r="H79" s="15">
        <v>-485</v>
      </c>
      <c r="I79" s="15"/>
      <c r="J79" s="15">
        <f t="shared" ref="J79:J110" si="11">D79+E79+F79+G79+H79+I79</f>
        <v>-1085</v>
      </c>
    </row>
    <row r="80" spans="1:10" s="16" customFormat="1" ht="15" customHeight="1">
      <c r="A80" s="17" t="s">
        <v>87</v>
      </c>
      <c r="B80" s="15">
        <f t="shared" si="9"/>
        <v>509</v>
      </c>
      <c r="C80" s="15">
        <v>316</v>
      </c>
      <c r="D80" s="15">
        <v>45</v>
      </c>
      <c r="E80" s="15">
        <v>45</v>
      </c>
      <c r="F80" s="15">
        <v>33</v>
      </c>
      <c r="G80" s="15">
        <v>33</v>
      </c>
      <c r="H80" s="15">
        <v>37</v>
      </c>
      <c r="I80" s="15"/>
      <c r="J80" s="15">
        <f t="shared" si="11"/>
        <v>193</v>
      </c>
    </row>
    <row r="81" spans="1:12" s="16" customFormat="1" ht="15" customHeight="1">
      <c r="A81" s="17" t="s">
        <v>88</v>
      </c>
      <c r="B81" s="15">
        <f t="shared" si="9"/>
        <v>66</v>
      </c>
      <c r="C81" s="15"/>
      <c r="D81" s="15">
        <v>28</v>
      </c>
      <c r="E81" s="15">
        <v>21</v>
      </c>
      <c r="F81" s="15">
        <v>17</v>
      </c>
      <c r="G81" s="15"/>
      <c r="H81" s="15"/>
      <c r="I81" s="15"/>
      <c r="J81" s="15">
        <f t="shared" si="11"/>
        <v>66</v>
      </c>
    </row>
    <row r="82" spans="1:12" s="16" customFormat="1" ht="15" customHeight="1">
      <c r="A82" s="17" t="s">
        <v>89</v>
      </c>
      <c r="B82" s="15">
        <f t="shared" si="9"/>
        <v>-465</v>
      </c>
      <c r="C82" s="15">
        <v>-465</v>
      </c>
      <c r="D82" s="15"/>
      <c r="E82" s="15"/>
      <c r="F82" s="15"/>
      <c r="G82" s="15"/>
      <c r="H82" s="15"/>
      <c r="I82" s="15"/>
      <c r="J82" s="15">
        <f t="shared" si="11"/>
        <v>0</v>
      </c>
    </row>
    <row r="83" spans="1:12" s="16" customFormat="1" ht="15" customHeight="1">
      <c r="A83" s="17" t="s">
        <v>90</v>
      </c>
      <c r="B83" s="15">
        <f t="shared" si="9"/>
        <v>-489</v>
      </c>
      <c r="C83" s="15">
        <v>-252</v>
      </c>
      <c r="D83" s="15">
        <v>-64</v>
      </c>
      <c r="E83" s="15">
        <v>-50</v>
      </c>
      <c r="F83" s="15">
        <v>-48</v>
      </c>
      <c r="G83" s="15">
        <v>-43</v>
      </c>
      <c r="H83" s="15">
        <v>-24</v>
      </c>
      <c r="I83" s="15">
        <v>-8</v>
      </c>
      <c r="J83" s="15">
        <f t="shared" si="11"/>
        <v>-237</v>
      </c>
    </row>
    <row r="84" spans="1:12" s="16" customFormat="1" ht="15" customHeight="1">
      <c r="A84" s="28" t="s">
        <v>91</v>
      </c>
      <c r="B84" s="15">
        <v>466</v>
      </c>
      <c r="C84" s="15">
        <f>B84-D84-E84-F84-G84-H84-I84</f>
        <v>305</v>
      </c>
      <c r="D84" s="15">
        <v>81</v>
      </c>
      <c r="E84" s="15">
        <v>80</v>
      </c>
      <c r="F84" s="15"/>
      <c r="G84" s="15"/>
      <c r="H84" s="15"/>
      <c r="I84" s="15"/>
      <c r="J84" s="15">
        <f t="shared" si="11"/>
        <v>161</v>
      </c>
    </row>
    <row r="85" spans="1:12" s="16" customFormat="1" ht="15" customHeight="1">
      <c r="A85" s="29" t="s">
        <v>92</v>
      </c>
      <c r="B85" s="15">
        <v>15</v>
      </c>
      <c r="C85" s="15">
        <v>10</v>
      </c>
      <c r="D85" s="15">
        <v>4</v>
      </c>
      <c r="E85" s="15">
        <v>1</v>
      </c>
      <c r="F85" s="15"/>
      <c r="G85" s="15"/>
      <c r="H85" s="15"/>
      <c r="I85" s="15"/>
      <c r="J85" s="15">
        <f t="shared" si="11"/>
        <v>5</v>
      </c>
    </row>
    <row r="86" spans="1:12" s="16" customFormat="1" ht="15" customHeight="1">
      <c r="A86" s="17" t="s">
        <v>93</v>
      </c>
      <c r="B86" s="15">
        <v>4175</v>
      </c>
      <c r="C86" s="15">
        <f>B86-D86-E86-F86-G86-H86-I86</f>
        <v>2810</v>
      </c>
      <c r="D86" s="15">
        <v>598</v>
      </c>
      <c r="E86" s="15">
        <v>767</v>
      </c>
      <c r="F86" s="15"/>
      <c r="G86" s="15"/>
      <c r="H86" s="15"/>
      <c r="I86" s="15"/>
      <c r="J86" s="15">
        <f t="shared" si="11"/>
        <v>1365</v>
      </c>
      <c r="L86" s="16">
        <f>1772.81+161+4.89</f>
        <v>1938.7</v>
      </c>
    </row>
    <row r="87" spans="1:12" s="16" customFormat="1" ht="15" customHeight="1">
      <c r="A87" s="17" t="s">
        <v>94</v>
      </c>
      <c r="B87" s="15">
        <v>1415</v>
      </c>
      <c r="C87" s="15">
        <f>B87-D87-E87-F87-G87-H87-I87</f>
        <v>1057</v>
      </c>
      <c r="D87" s="15">
        <v>171</v>
      </c>
      <c r="E87" s="15">
        <v>187</v>
      </c>
      <c r="F87" s="15"/>
      <c r="G87" s="15"/>
      <c r="H87" s="15"/>
      <c r="I87" s="15"/>
      <c r="J87" s="15">
        <f t="shared" si="11"/>
        <v>358</v>
      </c>
    </row>
    <row r="88" spans="1:12" s="16" customFormat="1" ht="15" customHeight="1">
      <c r="A88" s="23" t="s">
        <v>95</v>
      </c>
      <c r="B88" s="15">
        <f>3183+5143</f>
        <v>8326</v>
      </c>
      <c r="C88" s="15">
        <f>B88-D88-E88-F88-G88-H88-I88</f>
        <v>-428</v>
      </c>
      <c r="D88" s="15">
        <v>3254</v>
      </c>
      <c r="E88" s="15">
        <v>3661</v>
      </c>
      <c r="F88" s="15">
        <v>1814</v>
      </c>
      <c r="G88" s="15">
        <v>1</v>
      </c>
      <c r="H88" s="15">
        <v>2</v>
      </c>
      <c r="I88" s="15">
        <v>22</v>
      </c>
      <c r="J88" s="15">
        <f t="shared" si="11"/>
        <v>8754</v>
      </c>
    </row>
    <row r="89" spans="1:12" s="16" customFormat="1" ht="15" customHeight="1">
      <c r="A89" s="30" t="s">
        <v>96</v>
      </c>
      <c r="B89" s="15">
        <v>3535</v>
      </c>
      <c r="C89" s="15">
        <f>B89-D89-E89-F89-G89-H89-I89</f>
        <v>53</v>
      </c>
      <c r="D89" s="20"/>
      <c r="E89" s="20"/>
      <c r="F89" s="20"/>
      <c r="G89" s="20">
        <v>2115</v>
      </c>
      <c r="H89" s="20">
        <v>1367</v>
      </c>
      <c r="I89" s="20"/>
      <c r="J89" s="15">
        <f t="shared" si="11"/>
        <v>3482</v>
      </c>
    </row>
    <row r="90" spans="1:12" s="16" customFormat="1" ht="15" customHeight="1">
      <c r="A90" s="23" t="s">
        <v>97</v>
      </c>
      <c r="B90" s="15">
        <v>37</v>
      </c>
      <c r="C90" s="15">
        <f>B90-D90-E90-F90-G90-H90-I90</f>
        <v>25</v>
      </c>
      <c r="D90" s="15">
        <v>5</v>
      </c>
      <c r="E90" s="15">
        <v>1</v>
      </c>
      <c r="F90" s="15">
        <v>1</v>
      </c>
      <c r="G90" s="15">
        <v>4</v>
      </c>
      <c r="H90" s="15">
        <v>1</v>
      </c>
      <c r="I90" s="15"/>
      <c r="J90" s="15">
        <f t="shared" si="11"/>
        <v>12</v>
      </c>
    </row>
    <row r="91" spans="1:12" s="16" customFormat="1" ht="15" customHeight="1">
      <c r="A91" s="23" t="s">
        <v>98</v>
      </c>
      <c r="B91" s="15">
        <v>1</v>
      </c>
      <c r="C91" s="15">
        <v>1</v>
      </c>
      <c r="D91" s="15"/>
      <c r="E91" s="15"/>
      <c r="F91" s="15"/>
      <c r="G91" s="15"/>
      <c r="H91" s="15"/>
      <c r="I91" s="15"/>
      <c r="J91" s="15">
        <f t="shared" si="11"/>
        <v>0</v>
      </c>
    </row>
    <row r="92" spans="1:12" s="16" customFormat="1" ht="15" customHeight="1">
      <c r="A92" s="23" t="s">
        <v>99</v>
      </c>
      <c r="B92" s="15">
        <v>1</v>
      </c>
      <c r="C92" s="15">
        <v>1</v>
      </c>
      <c r="D92" s="15"/>
      <c r="E92" s="15"/>
      <c r="F92" s="15"/>
      <c r="G92" s="15"/>
      <c r="H92" s="15"/>
      <c r="I92" s="15"/>
      <c r="J92" s="15">
        <f t="shared" si="11"/>
        <v>0</v>
      </c>
    </row>
    <row r="93" spans="1:12" s="16" customFormat="1" ht="15" customHeight="1">
      <c r="A93" s="23" t="s">
        <v>100</v>
      </c>
      <c r="B93" s="15">
        <v>9</v>
      </c>
      <c r="C93" s="15"/>
      <c r="D93" s="15">
        <v>9</v>
      </c>
      <c r="E93" s="15"/>
      <c r="F93" s="15"/>
      <c r="G93" s="15"/>
      <c r="H93" s="15"/>
      <c r="I93" s="15"/>
      <c r="J93" s="15">
        <f t="shared" si="11"/>
        <v>9</v>
      </c>
    </row>
    <row r="94" spans="1:12" s="16" customFormat="1" ht="15" customHeight="1">
      <c r="A94" s="23" t="s">
        <v>101</v>
      </c>
      <c r="B94" s="15">
        <v>1168</v>
      </c>
      <c r="C94" s="15">
        <f>B94-D94-E94-F94-G94-H94-I94</f>
        <v>7</v>
      </c>
      <c r="D94" s="20">
        <v>416</v>
      </c>
      <c r="E94" s="20">
        <v>403</v>
      </c>
      <c r="F94" s="20">
        <v>341</v>
      </c>
      <c r="G94" s="20">
        <v>1</v>
      </c>
      <c r="H94" s="20"/>
      <c r="I94" s="15"/>
      <c r="J94" s="15">
        <f t="shared" si="11"/>
        <v>1161</v>
      </c>
    </row>
    <row r="95" spans="1:12" s="16" customFormat="1" ht="15" customHeight="1">
      <c r="A95" s="23" t="s">
        <v>102</v>
      </c>
      <c r="B95" s="15">
        <v>212</v>
      </c>
      <c r="C95" s="15">
        <f>B95-D95-E95-F95-G95-H95-I95</f>
        <v>44</v>
      </c>
      <c r="D95" s="20">
        <v>48</v>
      </c>
      <c r="E95" s="20">
        <v>64</v>
      </c>
      <c r="F95" s="20">
        <v>44</v>
      </c>
      <c r="G95" s="20">
        <v>8</v>
      </c>
      <c r="H95" s="20">
        <v>4</v>
      </c>
      <c r="I95" s="15"/>
      <c r="J95" s="15">
        <f t="shared" si="11"/>
        <v>168</v>
      </c>
    </row>
    <row r="96" spans="1:12" s="16" customFormat="1" ht="15" customHeight="1">
      <c r="A96" s="23" t="s">
        <v>103</v>
      </c>
      <c r="B96" s="15">
        <f>27979+1244</f>
        <v>29223</v>
      </c>
      <c r="C96" s="15">
        <f>B96-D96-E96-F96-G96-H96-I96</f>
        <v>6052</v>
      </c>
      <c r="D96" s="15">
        <v>7077</v>
      </c>
      <c r="E96" s="15">
        <v>6920</v>
      </c>
      <c r="F96" s="15">
        <v>5098</v>
      </c>
      <c r="G96" s="15">
        <v>1836</v>
      </c>
      <c r="H96" s="15">
        <v>2222</v>
      </c>
      <c r="I96" s="15">
        <v>18</v>
      </c>
      <c r="J96" s="15">
        <f t="shared" si="11"/>
        <v>23171</v>
      </c>
    </row>
    <row r="97" spans="1:10" s="16" customFormat="1" ht="15" customHeight="1">
      <c r="A97" s="21" t="s">
        <v>104</v>
      </c>
      <c r="B97" s="15">
        <v>9623</v>
      </c>
      <c r="C97" s="15">
        <f>B97-D97-E97-F97-G97-H97-I97</f>
        <v>2749</v>
      </c>
      <c r="D97" s="20">
        <v>1952</v>
      </c>
      <c r="E97" s="20">
        <v>1988</v>
      </c>
      <c r="F97" s="20">
        <v>1386</v>
      </c>
      <c r="G97" s="20">
        <v>718</v>
      </c>
      <c r="H97" s="20">
        <v>830</v>
      </c>
      <c r="I97" s="20"/>
      <c r="J97" s="15">
        <f>D97+E97+F97+G97+H97+I97</f>
        <v>6874</v>
      </c>
    </row>
    <row r="98" spans="1:10" s="16" customFormat="1" ht="15" customHeight="1">
      <c r="A98" s="21" t="s">
        <v>105</v>
      </c>
      <c r="B98" s="15">
        <v>6892</v>
      </c>
      <c r="C98" s="15">
        <f>B98-D98-E98-F98-G98-H98-I98</f>
        <v>1994</v>
      </c>
      <c r="D98" s="20">
        <v>1450</v>
      </c>
      <c r="E98" s="20">
        <v>1432</v>
      </c>
      <c r="F98" s="20">
        <v>908</v>
      </c>
      <c r="G98" s="20">
        <v>482</v>
      </c>
      <c r="H98" s="20">
        <v>626</v>
      </c>
      <c r="I98" s="20"/>
      <c r="J98" s="15">
        <f>D98+E98+F98+G98+H98+I98</f>
        <v>4898</v>
      </c>
    </row>
    <row r="99" spans="1:10" s="16" customFormat="1" ht="15" customHeight="1">
      <c r="A99" s="21" t="s">
        <v>105</v>
      </c>
      <c r="B99" s="15">
        <v>6568</v>
      </c>
      <c r="C99" s="15">
        <v>1982</v>
      </c>
      <c r="D99" s="20">
        <v>1376</v>
      </c>
      <c r="E99" s="20">
        <v>1384</v>
      </c>
      <c r="F99" s="20">
        <f>736-38</f>
        <v>698</v>
      </c>
      <c r="G99" s="20">
        <f>480+38</f>
        <v>518</v>
      </c>
      <c r="H99" s="20">
        <v>610</v>
      </c>
      <c r="I99" s="20"/>
      <c r="J99" s="15">
        <f>D99+E99+F99+G99+H99+I99</f>
        <v>4586</v>
      </c>
    </row>
    <row r="100" spans="1:10" s="16" customFormat="1" ht="15" customHeight="1">
      <c r="A100" s="23" t="s">
        <v>106</v>
      </c>
      <c r="B100" s="15">
        <v>20</v>
      </c>
      <c r="C100" s="15">
        <v>20</v>
      </c>
      <c r="D100" s="15"/>
      <c r="E100" s="15"/>
      <c r="F100" s="15"/>
      <c r="G100" s="15"/>
      <c r="H100" s="15"/>
      <c r="I100" s="15"/>
      <c r="J100" s="15">
        <f t="shared" si="11"/>
        <v>0</v>
      </c>
    </row>
    <row r="101" spans="1:10" s="16" customFormat="1" ht="15" customHeight="1">
      <c r="A101" s="17" t="s">
        <v>107</v>
      </c>
      <c r="B101" s="15">
        <v>1750</v>
      </c>
      <c r="C101" s="15">
        <f t="shared" ref="C101:C110" si="12">B101-D101-E101-F101-G101-H101-I101</f>
        <v>0</v>
      </c>
      <c r="D101" s="20">
        <v>600</v>
      </c>
      <c r="E101" s="20">
        <v>600</v>
      </c>
      <c r="F101" s="20">
        <v>550</v>
      </c>
      <c r="G101" s="20"/>
      <c r="H101" s="20"/>
      <c r="I101" s="20"/>
      <c r="J101" s="15">
        <f t="shared" si="11"/>
        <v>1750</v>
      </c>
    </row>
    <row r="102" spans="1:10" s="16" customFormat="1" ht="15" customHeight="1">
      <c r="A102" s="17" t="s">
        <v>108</v>
      </c>
      <c r="B102" s="15">
        <v>733</v>
      </c>
      <c r="C102" s="15">
        <f t="shared" si="12"/>
        <v>134</v>
      </c>
      <c r="D102" s="20">
        <v>212</v>
      </c>
      <c r="E102" s="20">
        <v>231</v>
      </c>
      <c r="F102" s="20">
        <v>156</v>
      </c>
      <c r="G102" s="20"/>
      <c r="H102" s="20">
        <v>0</v>
      </c>
      <c r="I102" s="20"/>
      <c r="J102" s="15">
        <f t="shared" si="11"/>
        <v>599</v>
      </c>
    </row>
    <row r="103" spans="1:10" s="16" customFormat="1" ht="15" customHeight="1">
      <c r="A103" s="17" t="s">
        <v>109</v>
      </c>
      <c r="B103" s="15">
        <v>3479</v>
      </c>
      <c r="C103" s="15">
        <f t="shared" si="12"/>
        <v>1242</v>
      </c>
      <c r="D103" s="20">
        <v>765</v>
      </c>
      <c r="E103" s="20">
        <v>784</v>
      </c>
      <c r="F103" s="20">
        <v>580</v>
      </c>
      <c r="G103" s="20">
        <v>54</v>
      </c>
      <c r="H103" s="20">
        <v>54</v>
      </c>
      <c r="I103" s="20">
        <v>0</v>
      </c>
      <c r="J103" s="15">
        <f t="shared" si="11"/>
        <v>2237</v>
      </c>
    </row>
    <row r="104" spans="1:10" s="16" customFormat="1" ht="15" customHeight="1">
      <c r="A104" s="17" t="s">
        <v>110</v>
      </c>
      <c r="B104" s="15">
        <v>10741</v>
      </c>
      <c r="C104" s="15">
        <f t="shared" si="12"/>
        <v>9958</v>
      </c>
      <c r="D104" s="20">
        <v>251</v>
      </c>
      <c r="E104" s="20">
        <v>196</v>
      </c>
      <c r="F104" s="20">
        <v>235</v>
      </c>
      <c r="G104" s="20">
        <v>18</v>
      </c>
      <c r="H104" s="20">
        <v>83</v>
      </c>
      <c r="I104" s="20">
        <v>0</v>
      </c>
      <c r="J104" s="15">
        <f t="shared" si="11"/>
        <v>783</v>
      </c>
    </row>
    <row r="105" spans="1:10" s="16" customFormat="1" ht="15" customHeight="1">
      <c r="A105" s="17" t="s">
        <v>111</v>
      </c>
      <c r="B105" s="15">
        <v>26350</v>
      </c>
      <c r="C105" s="15">
        <f t="shared" si="12"/>
        <v>262</v>
      </c>
      <c r="D105" s="20">
        <v>7368</v>
      </c>
      <c r="E105" s="20">
        <v>6677</v>
      </c>
      <c r="F105" s="20">
        <v>6258</v>
      </c>
      <c r="G105" s="20">
        <v>2603</v>
      </c>
      <c r="H105" s="20">
        <v>3182</v>
      </c>
      <c r="I105" s="20">
        <v>0</v>
      </c>
      <c r="J105" s="15">
        <f t="shared" si="11"/>
        <v>26088</v>
      </c>
    </row>
    <row r="106" spans="1:10" s="16" customFormat="1" ht="15" customHeight="1">
      <c r="A106" s="17" t="s">
        <v>112</v>
      </c>
      <c r="B106" s="15">
        <v>13757</v>
      </c>
      <c r="C106" s="15">
        <f t="shared" si="12"/>
        <v>1589</v>
      </c>
      <c r="D106" s="20">
        <v>3969</v>
      </c>
      <c r="E106" s="20">
        <v>2901</v>
      </c>
      <c r="F106" s="20">
        <v>2163</v>
      </c>
      <c r="G106" s="20">
        <v>1467</v>
      </c>
      <c r="H106" s="20">
        <v>1668</v>
      </c>
      <c r="I106" s="20">
        <v>0</v>
      </c>
      <c r="J106" s="15">
        <f t="shared" si="11"/>
        <v>12168</v>
      </c>
    </row>
    <row r="107" spans="1:10" s="16" customFormat="1" ht="15" customHeight="1">
      <c r="A107" s="17" t="s">
        <v>113</v>
      </c>
      <c r="B107" s="15">
        <v>5252</v>
      </c>
      <c r="C107" s="15">
        <f t="shared" si="12"/>
        <v>5252</v>
      </c>
      <c r="D107" s="20"/>
      <c r="E107" s="20"/>
      <c r="F107" s="20"/>
      <c r="G107" s="20"/>
      <c r="H107" s="20"/>
      <c r="I107" s="20"/>
      <c r="J107" s="15">
        <f t="shared" si="11"/>
        <v>0</v>
      </c>
    </row>
    <row r="108" spans="1:10" s="16" customFormat="1" ht="15" customHeight="1">
      <c r="A108" s="17" t="s">
        <v>114</v>
      </c>
      <c r="B108" s="15">
        <v>1</v>
      </c>
      <c r="C108" s="15">
        <f t="shared" si="12"/>
        <v>0</v>
      </c>
      <c r="D108" s="20">
        <v>1</v>
      </c>
      <c r="E108" s="20"/>
      <c r="F108" s="20"/>
      <c r="G108" s="20"/>
      <c r="H108" s="20"/>
      <c r="I108" s="20"/>
      <c r="J108" s="15">
        <f t="shared" si="11"/>
        <v>1</v>
      </c>
    </row>
    <row r="109" spans="1:10" s="16" customFormat="1" ht="15" customHeight="1">
      <c r="A109" s="17" t="s">
        <v>115</v>
      </c>
      <c r="B109" s="15">
        <v>420</v>
      </c>
      <c r="C109" s="15">
        <f t="shared" si="12"/>
        <v>0</v>
      </c>
      <c r="D109" s="20">
        <v>130</v>
      </c>
      <c r="E109" s="20">
        <v>120</v>
      </c>
      <c r="F109" s="20">
        <v>70</v>
      </c>
      <c r="G109" s="20">
        <v>20</v>
      </c>
      <c r="H109" s="20">
        <v>80</v>
      </c>
      <c r="I109" s="20"/>
      <c r="J109" s="15">
        <f t="shared" si="11"/>
        <v>420</v>
      </c>
    </row>
    <row r="110" spans="1:10" s="16" customFormat="1" ht="15" customHeight="1">
      <c r="A110" s="18" t="s">
        <v>116</v>
      </c>
      <c r="B110" s="15">
        <v>34650</v>
      </c>
      <c r="C110" s="15">
        <f t="shared" si="12"/>
        <v>11480</v>
      </c>
      <c r="D110" s="15">
        <v>11569</v>
      </c>
      <c r="E110" s="15">
        <v>6609</v>
      </c>
      <c r="F110" s="15">
        <v>2927</v>
      </c>
      <c r="G110" s="15">
        <v>1138</v>
      </c>
      <c r="H110" s="15">
        <v>863</v>
      </c>
      <c r="I110" s="15">
        <v>64</v>
      </c>
      <c r="J110" s="15">
        <f t="shared" si="11"/>
        <v>23170</v>
      </c>
    </row>
    <row r="111" spans="1:10" s="32" customFormat="1" ht="15" customHeight="1">
      <c r="A111" s="31"/>
      <c r="B111" s="31"/>
      <c r="C111" s="31"/>
      <c r="D111" s="31"/>
      <c r="E111" s="31"/>
      <c r="F111" s="31"/>
      <c r="G111" s="31"/>
      <c r="H111" s="31"/>
      <c r="I111" s="31"/>
      <c r="J111" s="31"/>
    </row>
    <row r="112" spans="1:10" s="16" customFormat="1" ht="15" customHeight="1">
      <c r="A112" s="33" t="s">
        <v>117</v>
      </c>
      <c r="B112" s="15">
        <f t="shared" ref="B112:I112" si="13">B113+B114</f>
        <v>56000</v>
      </c>
      <c r="C112" s="15">
        <f t="shared" si="13"/>
        <v>31000</v>
      </c>
      <c r="D112" s="15">
        <f t="shared" si="13"/>
        <v>10000</v>
      </c>
      <c r="E112" s="15">
        <f t="shared" si="13"/>
        <v>8000</v>
      </c>
      <c r="F112" s="15">
        <f t="shared" si="13"/>
        <v>1000</v>
      </c>
      <c r="G112" s="15">
        <f t="shared" si="13"/>
        <v>1000</v>
      </c>
      <c r="H112" s="15">
        <f t="shared" si="13"/>
        <v>2000</v>
      </c>
      <c r="I112" s="15">
        <f t="shared" si="13"/>
        <v>3000</v>
      </c>
      <c r="J112" s="15">
        <f t="shared" ref="J112:J152" si="14">D112+E112+F112+G112+H112+I112</f>
        <v>25000</v>
      </c>
    </row>
    <row r="113" spans="1:11" s="16" customFormat="1" ht="15" customHeight="1">
      <c r="A113" s="18" t="s">
        <v>118</v>
      </c>
      <c r="B113" s="15">
        <v>56000</v>
      </c>
      <c r="C113" s="15">
        <v>31000</v>
      </c>
      <c r="D113" s="15">
        <v>10000</v>
      </c>
      <c r="E113" s="15">
        <v>8000</v>
      </c>
      <c r="F113" s="15">
        <v>1000</v>
      </c>
      <c r="G113" s="15">
        <v>1000</v>
      </c>
      <c r="H113" s="15">
        <v>2000</v>
      </c>
      <c r="I113" s="15">
        <v>3000</v>
      </c>
      <c r="J113" s="15">
        <f t="shared" si="14"/>
        <v>25000</v>
      </c>
      <c r="K113" s="16">
        <v>1257</v>
      </c>
    </row>
    <row r="114" spans="1:11" s="16" customFormat="1" ht="15" customHeight="1">
      <c r="A114" s="18" t="s">
        <v>119</v>
      </c>
      <c r="B114" s="15"/>
      <c r="C114" s="15"/>
      <c r="D114" s="15"/>
      <c r="E114" s="15"/>
      <c r="F114" s="15"/>
      <c r="G114" s="15"/>
      <c r="H114" s="15"/>
      <c r="I114" s="15"/>
      <c r="J114" s="15">
        <f t="shared" si="14"/>
        <v>0</v>
      </c>
    </row>
    <row r="115" spans="1:11" s="16" customFormat="1" ht="15" customHeight="1">
      <c r="A115" s="17" t="s">
        <v>120</v>
      </c>
      <c r="B115" s="15">
        <f>SUM(C115:I115)</f>
        <v>0</v>
      </c>
      <c r="C115" s="15"/>
      <c r="D115" s="15"/>
      <c r="E115" s="15"/>
      <c r="F115" s="15"/>
      <c r="G115" s="15"/>
      <c r="H115" s="15"/>
      <c r="I115" s="15"/>
      <c r="J115" s="15">
        <f t="shared" si="14"/>
        <v>0</v>
      </c>
    </row>
    <row r="116" spans="1:11" s="36" customFormat="1" ht="15" customHeight="1">
      <c r="A116" s="34" t="s">
        <v>121</v>
      </c>
      <c r="B116" s="35">
        <f>SUM(C116:I116)</f>
        <v>0</v>
      </c>
      <c r="C116" s="35"/>
      <c r="D116" s="35"/>
      <c r="E116" s="35"/>
      <c r="F116" s="35"/>
      <c r="G116" s="35"/>
      <c r="H116" s="35"/>
      <c r="I116" s="35"/>
      <c r="J116" s="35">
        <f t="shared" si="14"/>
        <v>0</v>
      </c>
    </row>
    <row r="117" spans="1:11" s="16" customFormat="1" ht="15" customHeight="1">
      <c r="A117" s="17"/>
      <c r="B117" s="15">
        <f>SUM(C117:I117)</f>
        <v>0</v>
      </c>
      <c r="C117" s="15">
        <v>0</v>
      </c>
      <c r="D117" s="15"/>
      <c r="E117" s="15"/>
      <c r="F117" s="15"/>
      <c r="G117" s="15"/>
      <c r="H117" s="15"/>
      <c r="I117" s="15"/>
      <c r="J117" s="15">
        <f t="shared" si="14"/>
        <v>0</v>
      </c>
    </row>
    <row r="118" spans="1:11" s="16" customFormat="1" ht="15" customHeight="1">
      <c r="A118" s="17" t="s">
        <v>122</v>
      </c>
      <c r="B118" s="15">
        <f>SUM(C118:I118)</f>
        <v>36291.710000000021</v>
      </c>
      <c r="C118" s="15">
        <v>31760.710000000021</v>
      </c>
      <c r="D118" s="15">
        <v>231</v>
      </c>
      <c r="E118" s="15">
        <v>372</v>
      </c>
      <c r="F118" s="15">
        <v>900</v>
      </c>
      <c r="G118" s="15">
        <v>2172</v>
      </c>
      <c r="H118" s="15">
        <v>624</v>
      </c>
      <c r="I118" s="15">
        <v>232</v>
      </c>
      <c r="J118" s="15">
        <f t="shared" si="14"/>
        <v>4531</v>
      </c>
    </row>
    <row r="119" spans="1:11" s="16" customFormat="1" ht="15" customHeight="1">
      <c r="A119" s="17"/>
      <c r="B119" s="15"/>
      <c r="C119" s="15"/>
      <c r="D119" s="15"/>
      <c r="E119" s="15"/>
      <c r="F119" s="15"/>
      <c r="G119" s="15"/>
      <c r="H119" s="15"/>
      <c r="I119" s="15"/>
      <c r="J119" s="15">
        <f t="shared" si="14"/>
        <v>0</v>
      </c>
    </row>
    <row r="120" spans="1:11" s="16" customFormat="1" ht="15" customHeight="1">
      <c r="A120" s="17" t="s">
        <v>123</v>
      </c>
      <c r="B120" s="15">
        <f>SUM(C120:I120)</f>
        <v>58968</v>
      </c>
      <c r="C120" s="15">
        <v>8554</v>
      </c>
      <c r="D120" s="15">
        <v>7665</v>
      </c>
      <c r="E120" s="15">
        <v>18409</v>
      </c>
      <c r="F120" s="15">
        <v>10874</v>
      </c>
      <c r="G120" s="15">
        <v>2926</v>
      </c>
      <c r="H120" s="15">
        <v>5533</v>
      </c>
      <c r="I120" s="15">
        <v>5007</v>
      </c>
      <c r="J120" s="15">
        <f t="shared" si="14"/>
        <v>50414</v>
      </c>
    </row>
    <row r="121" spans="1:11" s="16" customFormat="1" ht="15" customHeight="1">
      <c r="A121" s="17"/>
      <c r="B121" s="15"/>
      <c r="C121" s="15"/>
      <c r="D121" s="15"/>
      <c r="E121" s="15"/>
      <c r="F121" s="15"/>
      <c r="G121" s="15"/>
      <c r="H121" s="15"/>
      <c r="I121" s="15"/>
      <c r="J121" s="15">
        <f t="shared" si="14"/>
        <v>0</v>
      </c>
    </row>
    <row r="122" spans="1:11" s="16" customFormat="1" ht="15" customHeight="1">
      <c r="A122" s="17" t="s">
        <v>124</v>
      </c>
      <c r="B122" s="15">
        <f>SUM(C122:I122)</f>
        <v>0</v>
      </c>
      <c r="C122" s="15">
        <f t="shared" ref="C122:I122" si="15">SUM(C123:C125)</f>
        <v>0</v>
      </c>
      <c r="D122" s="15">
        <f t="shared" si="15"/>
        <v>0</v>
      </c>
      <c r="E122" s="15">
        <f t="shared" si="15"/>
        <v>0</v>
      </c>
      <c r="F122" s="15">
        <f t="shared" si="15"/>
        <v>0</v>
      </c>
      <c r="G122" s="15">
        <f t="shared" si="15"/>
        <v>0</v>
      </c>
      <c r="H122" s="15">
        <f t="shared" si="15"/>
        <v>0</v>
      </c>
      <c r="I122" s="15">
        <f t="shared" si="15"/>
        <v>0</v>
      </c>
      <c r="J122" s="15">
        <f t="shared" si="14"/>
        <v>0</v>
      </c>
    </row>
    <row r="123" spans="1:11" s="16" customFormat="1" ht="15" customHeight="1">
      <c r="A123" s="18" t="s">
        <v>125</v>
      </c>
      <c r="B123" s="15">
        <f>SUM(C123:I123)</f>
        <v>0</v>
      </c>
      <c r="C123" s="15"/>
      <c r="D123" s="15"/>
      <c r="E123" s="15"/>
      <c r="F123" s="15"/>
      <c r="G123" s="15"/>
      <c r="H123" s="15"/>
      <c r="I123" s="15"/>
      <c r="J123" s="15">
        <f t="shared" si="14"/>
        <v>0</v>
      </c>
    </row>
    <row r="124" spans="1:11" s="16" customFormat="1" ht="15" customHeight="1">
      <c r="A124" s="18" t="s">
        <v>126</v>
      </c>
      <c r="B124" s="15">
        <f>SUM(C124:I124)</f>
        <v>0</v>
      </c>
      <c r="C124" s="15"/>
      <c r="D124" s="15"/>
      <c r="E124" s="15"/>
      <c r="F124" s="15"/>
      <c r="G124" s="15"/>
      <c r="H124" s="15"/>
      <c r="I124" s="15"/>
      <c r="J124" s="15">
        <f t="shared" si="14"/>
        <v>0</v>
      </c>
    </row>
    <row r="125" spans="1:11" s="16" customFormat="1" ht="15" customHeight="1">
      <c r="A125" s="18" t="s">
        <v>127</v>
      </c>
      <c r="B125" s="15">
        <f>SUM(C125:I125)</f>
        <v>0</v>
      </c>
      <c r="C125" s="15"/>
      <c r="D125" s="15"/>
      <c r="E125" s="15"/>
      <c r="F125" s="15"/>
      <c r="G125" s="15"/>
      <c r="H125" s="15"/>
      <c r="I125" s="15"/>
      <c r="J125" s="15">
        <f t="shared" si="14"/>
        <v>0</v>
      </c>
    </row>
    <row r="126" spans="1:11" s="16" customFormat="1" ht="15" customHeight="1">
      <c r="A126" s="17"/>
      <c r="B126" s="15">
        <f>SUM(C126:I126)</f>
        <v>0</v>
      </c>
      <c r="C126" s="15">
        <v>0</v>
      </c>
      <c r="D126" s="15"/>
      <c r="E126" s="15"/>
      <c r="F126" s="15"/>
      <c r="G126" s="15"/>
      <c r="H126" s="15"/>
      <c r="I126" s="15"/>
      <c r="J126" s="15">
        <f t="shared" si="14"/>
        <v>0</v>
      </c>
    </row>
    <row r="127" spans="1:11" s="16" customFormat="1" ht="15" customHeight="1">
      <c r="A127" s="37" t="s">
        <v>128</v>
      </c>
      <c r="B127" s="15">
        <f>C127+D127+E127+F127+G127+H127+I127</f>
        <v>1110949</v>
      </c>
      <c r="C127" s="15">
        <f t="shared" ref="C127:I127" si="16">C128+C129+C139+C143+C144</f>
        <v>476538</v>
      </c>
      <c r="D127" s="15">
        <f t="shared" si="16"/>
        <v>175032</v>
      </c>
      <c r="E127" s="15">
        <f t="shared" si="16"/>
        <v>184877</v>
      </c>
      <c r="F127" s="15">
        <f t="shared" si="16"/>
        <v>112863</v>
      </c>
      <c r="G127" s="15">
        <f t="shared" si="16"/>
        <v>56800</v>
      </c>
      <c r="H127" s="15">
        <f t="shared" si="16"/>
        <v>67346</v>
      </c>
      <c r="I127" s="15">
        <f t="shared" si="16"/>
        <v>37493</v>
      </c>
      <c r="J127" s="15">
        <f t="shared" si="14"/>
        <v>634411</v>
      </c>
    </row>
    <row r="128" spans="1:11" s="16" customFormat="1" ht="15" customHeight="1">
      <c r="A128" s="17" t="s">
        <v>129</v>
      </c>
      <c r="B128" s="15">
        <f>C128+D128+E128+F128+G128+H128+I128</f>
        <v>1078982</v>
      </c>
      <c r="C128" s="15">
        <f>454076+9200</f>
        <v>463276</v>
      </c>
      <c r="D128" s="15">
        <f>171535-1840</f>
        <v>169695</v>
      </c>
      <c r="E128" s="15">
        <f>180363-21</f>
        <v>180342</v>
      </c>
      <c r="F128" s="15">
        <f>108587-1540</f>
        <v>107047</v>
      </c>
      <c r="G128" s="15">
        <f>55522-1073</f>
        <v>54449</v>
      </c>
      <c r="H128" s="15">
        <f>67543-694</f>
        <v>66849</v>
      </c>
      <c r="I128" s="15">
        <f>41356-4032</f>
        <v>37324</v>
      </c>
      <c r="J128" s="15">
        <f t="shared" si="14"/>
        <v>615706</v>
      </c>
    </row>
    <row r="129" spans="1:10" s="16" customFormat="1" ht="15" customHeight="1">
      <c r="A129" s="17" t="s">
        <v>130</v>
      </c>
      <c r="B129" s="15">
        <f t="shared" ref="B129:I129" si="17">B130+B131</f>
        <v>24985</v>
      </c>
      <c r="C129" s="15">
        <f t="shared" si="17"/>
        <v>6280</v>
      </c>
      <c r="D129" s="15">
        <f t="shared" si="17"/>
        <v>5337</v>
      </c>
      <c r="E129" s="15">
        <f t="shared" si="17"/>
        <v>4535</v>
      </c>
      <c r="F129" s="15">
        <f t="shared" si="17"/>
        <v>5816</v>
      </c>
      <c r="G129" s="15">
        <f t="shared" si="17"/>
        <v>2351</v>
      </c>
      <c r="H129" s="15">
        <f t="shared" si="17"/>
        <v>497</v>
      </c>
      <c r="I129" s="15">
        <f t="shared" si="17"/>
        <v>169</v>
      </c>
      <c r="J129" s="15">
        <f t="shared" si="14"/>
        <v>18705</v>
      </c>
    </row>
    <row r="130" spans="1:10" s="16" customFormat="1" ht="15" customHeight="1">
      <c r="A130" s="18" t="s">
        <v>131</v>
      </c>
      <c r="B130" s="15">
        <f>SUM(C130:I130)</f>
        <v>17180</v>
      </c>
      <c r="C130" s="15">
        <v>-29</v>
      </c>
      <c r="D130" s="15">
        <v>5138</v>
      </c>
      <c r="E130" s="15">
        <v>3808</v>
      </c>
      <c r="F130" s="15">
        <v>5478</v>
      </c>
      <c r="G130" s="15">
        <v>2273</v>
      </c>
      <c r="H130" s="15">
        <v>370</v>
      </c>
      <c r="I130" s="15">
        <v>142</v>
      </c>
      <c r="J130" s="15">
        <f t="shared" si="14"/>
        <v>17209</v>
      </c>
    </row>
    <row r="131" spans="1:10" s="16" customFormat="1" ht="15" customHeight="1">
      <c r="A131" s="18" t="s">
        <v>132</v>
      </c>
      <c r="B131" s="15">
        <f t="shared" ref="B131:I131" si="18">B132+B133+B134+B135+B137+B138+B136</f>
        <v>7805</v>
      </c>
      <c r="C131" s="15">
        <f t="shared" si="18"/>
        <v>6309</v>
      </c>
      <c r="D131" s="15">
        <f t="shared" si="18"/>
        <v>199</v>
      </c>
      <c r="E131" s="15">
        <f t="shared" si="18"/>
        <v>727</v>
      </c>
      <c r="F131" s="15">
        <f t="shared" si="18"/>
        <v>338</v>
      </c>
      <c r="G131" s="15">
        <f t="shared" si="18"/>
        <v>78</v>
      </c>
      <c r="H131" s="15">
        <f t="shared" si="18"/>
        <v>127</v>
      </c>
      <c r="I131" s="15">
        <f t="shared" si="18"/>
        <v>27</v>
      </c>
      <c r="J131" s="15">
        <f>J132+J133+J134+J135+J138</f>
        <v>506</v>
      </c>
    </row>
    <row r="132" spans="1:10" s="16" customFormat="1" ht="15" customHeight="1">
      <c r="A132" s="17" t="s">
        <v>133</v>
      </c>
      <c r="B132" s="15">
        <f>SUM(C132:I132)</f>
        <v>1025</v>
      </c>
      <c r="C132" s="15">
        <v>519</v>
      </c>
      <c r="D132" s="15">
        <v>82</v>
      </c>
      <c r="E132" s="15">
        <v>175</v>
      </c>
      <c r="F132" s="15">
        <v>86</v>
      </c>
      <c r="G132" s="15">
        <v>78</v>
      </c>
      <c r="H132" s="15">
        <v>58</v>
      </c>
      <c r="I132" s="15">
        <v>27</v>
      </c>
      <c r="J132" s="15">
        <f t="shared" si="14"/>
        <v>506</v>
      </c>
    </row>
    <row r="133" spans="1:10" s="16" customFormat="1" ht="15" customHeight="1">
      <c r="A133" s="18" t="s">
        <v>134</v>
      </c>
      <c r="B133" s="15"/>
      <c r="C133" s="15"/>
      <c r="D133" s="15"/>
      <c r="E133" s="15"/>
      <c r="F133" s="15"/>
      <c r="G133" s="15"/>
      <c r="H133" s="15"/>
      <c r="I133" s="15"/>
      <c r="J133" s="15">
        <f t="shared" si="14"/>
        <v>0</v>
      </c>
    </row>
    <row r="134" spans="1:10" s="16" customFormat="1" ht="15" customHeight="1">
      <c r="A134" s="18" t="s">
        <v>135</v>
      </c>
      <c r="B134" s="15"/>
      <c r="C134" s="15"/>
      <c r="D134" s="15"/>
      <c r="E134" s="15"/>
      <c r="F134" s="15"/>
      <c r="G134" s="15"/>
      <c r="H134" s="15"/>
      <c r="I134" s="15"/>
      <c r="J134" s="15">
        <f t="shared" si="14"/>
        <v>0</v>
      </c>
    </row>
    <row r="135" spans="1:10" s="16" customFormat="1" ht="15" customHeight="1">
      <c r="A135" s="22" t="s">
        <v>136</v>
      </c>
      <c r="B135" s="15"/>
      <c r="C135" s="15"/>
      <c r="D135" s="15"/>
      <c r="E135" s="15"/>
      <c r="F135" s="15"/>
      <c r="G135" s="15"/>
      <c r="H135" s="15"/>
      <c r="I135" s="15"/>
      <c r="J135" s="15"/>
    </row>
    <row r="136" spans="1:10" s="16" customFormat="1" ht="15" customHeight="1">
      <c r="A136" s="22" t="s">
        <v>137</v>
      </c>
      <c r="B136" s="15"/>
      <c r="C136" s="15"/>
      <c r="D136" s="15"/>
      <c r="E136" s="15"/>
      <c r="F136" s="15"/>
      <c r="G136" s="15"/>
      <c r="H136" s="15"/>
      <c r="I136" s="15"/>
      <c r="J136" s="15"/>
    </row>
    <row r="137" spans="1:10" s="16" customFormat="1" ht="15" customHeight="1">
      <c r="A137" s="22" t="s">
        <v>138</v>
      </c>
      <c r="B137" s="15">
        <v>6780</v>
      </c>
      <c r="C137" s="15">
        <v>5790</v>
      </c>
      <c r="D137" s="15">
        <v>117</v>
      </c>
      <c r="E137" s="15">
        <v>552</v>
      </c>
      <c r="F137" s="15">
        <v>252</v>
      </c>
      <c r="G137" s="15"/>
      <c r="H137" s="15">
        <v>69</v>
      </c>
      <c r="I137" s="15"/>
      <c r="J137" s="15"/>
    </row>
    <row r="138" spans="1:10" s="16" customFormat="1" ht="15" customHeight="1">
      <c r="A138" s="22" t="s">
        <v>139</v>
      </c>
      <c r="B138" s="15"/>
      <c r="C138" s="15"/>
      <c r="D138" s="15"/>
      <c r="E138" s="15"/>
      <c r="F138" s="15"/>
      <c r="G138" s="15"/>
      <c r="H138" s="15"/>
      <c r="I138" s="15"/>
      <c r="J138" s="15"/>
    </row>
    <row r="139" spans="1:10" s="16" customFormat="1" ht="15" customHeight="1">
      <c r="A139" s="17" t="s">
        <v>140</v>
      </c>
      <c r="B139" s="15">
        <f>B140+B142</f>
        <v>6982</v>
      </c>
      <c r="C139" s="15">
        <f t="shared" ref="C139:H139" si="19">C140+C141+C142</f>
        <v>6982</v>
      </c>
      <c r="D139" s="15">
        <f t="shared" si="19"/>
        <v>0</v>
      </c>
      <c r="E139" s="15">
        <f t="shared" si="19"/>
        <v>0</v>
      </c>
      <c r="F139" s="15">
        <f t="shared" si="19"/>
        <v>0</v>
      </c>
      <c r="G139" s="15">
        <f t="shared" si="19"/>
        <v>0</v>
      </c>
      <c r="H139" s="15">
        <f t="shared" si="19"/>
        <v>0</v>
      </c>
      <c r="I139" s="15">
        <f>I140+I141+I142</f>
        <v>0</v>
      </c>
      <c r="J139" s="15">
        <f t="shared" si="14"/>
        <v>0</v>
      </c>
    </row>
    <row r="140" spans="1:10" s="16" customFormat="1" ht="15" customHeight="1">
      <c r="A140" s="17" t="s">
        <v>141</v>
      </c>
      <c r="B140" s="15">
        <f>SUM(C140:I140)</f>
        <v>6982</v>
      </c>
      <c r="C140" s="15">
        <v>6982</v>
      </c>
      <c r="D140" s="15"/>
      <c r="E140" s="15"/>
      <c r="F140" s="15"/>
      <c r="G140" s="15"/>
      <c r="H140" s="15"/>
      <c r="I140" s="15"/>
      <c r="J140" s="15">
        <f t="shared" si="14"/>
        <v>0</v>
      </c>
    </row>
    <row r="141" spans="1:10" s="16" customFormat="1" ht="15" customHeight="1">
      <c r="A141" s="17" t="s">
        <v>142</v>
      </c>
      <c r="B141" s="15">
        <f>SUM(C141:I141)</f>
        <v>0</v>
      </c>
      <c r="C141" s="15"/>
      <c r="D141" s="15"/>
      <c r="E141" s="15"/>
      <c r="F141" s="15"/>
      <c r="G141" s="15"/>
      <c r="H141" s="15"/>
      <c r="I141" s="15"/>
      <c r="J141" s="15"/>
    </row>
    <row r="142" spans="1:10" s="16" customFormat="1" ht="15" customHeight="1">
      <c r="A142" s="17" t="s">
        <v>143</v>
      </c>
      <c r="B142" s="15">
        <f>SUM(C142:I142)</f>
        <v>0</v>
      </c>
      <c r="C142" s="15"/>
      <c r="D142" s="15"/>
      <c r="E142" s="15"/>
      <c r="F142" s="15"/>
      <c r="G142" s="15"/>
      <c r="H142" s="15"/>
      <c r="I142" s="15"/>
      <c r="J142" s="15">
        <f t="shared" si="14"/>
        <v>0</v>
      </c>
    </row>
    <row r="143" spans="1:10" s="16" customFormat="1" ht="15" customHeight="1">
      <c r="A143" s="17" t="s">
        <v>144</v>
      </c>
      <c r="B143" s="15"/>
      <c r="C143" s="15"/>
      <c r="D143" s="15"/>
      <c r="E143" s="15"/>
      <c r="F143" s="15"/>
      <c r="G143" s="15"/>
      <c r="H143" s="15"/>
      <c r="I143" s="15"/>
      <c r="J143" s="15"/>
    </row>
    <row r="144" spans="1:10" s="16" customFormat="1" ht="15" customHeight="1">
      <c r="A144" s="17" t="s">
        <v>145</v>
      </c>
      <c r="B144" s="15">
        <f>SUM(C144:I144)</f>
        <v>0</v>
      </c>
      <c r="C144" s="15"/>
      <c r="D144" s="15"/>
      <c r="E144" s="15"/>
      <c r="F144" s="15"/>
      <c r="G144" s="15"/>
      <c r="H144" s="15"/>
      <c r="I144" s="15"/>
      <c r="J144" s="15">
        <f t="shared" si="14"/>
        <v>0</v>
      </c>
    </row>
    <row r="145" spans="1:10" s="16" customFormat="1" ht="15" customHeight="1">
      <c r="A145" s="17"/>
      <c r="B145" s="15"/>
      <c r="C145" s="15"/>
      <c r="D145" s="15"/>
      <c r="E145" s="15"/>
      <c r="F145" s="15"/>
      <c r="G145" s="15"/>
      <c r="H145" s="15"/>
      <c r="I145" s="15"/>
      <c r="J145" s="15"/>
    </row>
    <row r="146" spans="1:10" s="16" customFormat="1" ht="15" customHeight="1">
      <c r="A146" s="17"/>
      <c r="B146" s="15">
        <f>SUM(C146:I146)</f>
        <v>0</v>
      </c>
      <c r="C146" s="15">
        <v>0</v>
      </c>
      <c r="D146" s="15"/>
      <c r="E146" s="15"/>
      <c r="F146" s="15"/>
      <c r="G146" s="15"/>
      <c r="H146" s="15"/>
      <c r="I146" s="15"/>
      <c r="J146" s="15">
        <f t="shared" si="14"/>
        <v>0</v>
      </c>
    </row>
    <row r="147" spans="1:10" s="16" customFormat="1" ht="15" customHeight="1">
      <c r="A147" s="17" t="s">
        <v>146</v>
      </c>
      <c r="B147" s="15">
        <f>SUM(C147:I147)</f>
        <v>-0.28999999997904524</v>
      </c>
      <c r="C147" s="15">
        <f t="shared" ref="C147:I147" si="20">C5-C127</f>
        <v>-0.28999999997904524</v>
      </c>
      <c r="D147" s="15">
        <f t="shared" si="20"/>
        <v>0</v>
      </c>
      <c r="E147" s="15">
        <f t="shared" si="20"/>
        <v>0</v>
      </c>
      <c r="F147" s="15">
        <f t="shared" si="20"/>
        <v>0</v>
      </c>
      <c r="G147" s="15">
        <f t="shared" si="20"/>
        <v>0</v>
      </c>
      <c r="H147" s="15">
        <f t="shared" si="20"/>
        <v>0</v>
      </c>
      <c r="I147" s="15">
        <f t="shared" si="20"/>
        <v>0</v>
      </c>
      <c r="J147" s="15">
        <f t="shared" si="14"/>
        <v>0</v>
      </c>
    </row>
    <row r="148" spans="1:10" s="16" customFormat="1" ht="15" customHeight="1">
      <c r="A148" s="18" t="s">
        <v>147</v>
      </c>
      <c r="B148" s="15"/>
      <c r="C148" s="15"/>
      <c r="D148" s="15"/>
      <c r="E148" s="15"/>
      <c r="F148" s="15"/>
      <c r="G148" s="15"/>
      <c r="H148" s="15"/>
      <c r="I148" s="15"/>
      <c r="J148" s="15">
        <f t="shared" si="14"/>
        <v>0</v>
      </c>
    </row>
    <row r="149" spans="1:10" s="16" customFormat="1" ht="15" customHeight="1">
      <c r="A149" s="17" t="s">
        <v>148</v>
      </c>
      <c r="B149" s="15">
        <f>SUM(C149:I149)</f>
        <v>0</v>
      </c>
      <c r="C149" s="15"/>
      <c r="D149" s="15"/>
      <c r="E149" s="15"/>
      <c r="F149" s="15"/>
      <c r="G149" s="38"/>
      <c r="H149" s="15"/>
      <c r="I149" s="15"/>
      <c r="J149" s="15">
        <f t="shared" si="14"/>
        <v>0</v>
      </c>
    </row>
    <row r="150" spans="1:10" s="16" customFormat="1" ht="15" customHeight="1">
      <c r="A150" s="18" t="s">
        <v>147</v>
      </c>
      <c r="B150" s="15">
        <f>SUM(C150:I150)</f>
        <v>0</v>
      </c>
      <c r="C150" s="15"/>
      <c r="D150" s="15"/>
      <c r="E150" s="15"/>
      <c r="F150" s="15"/>
      <c r="G150" s="15"/>
      <c r="H150" s="15"/>
      <c r="I150" s="15"/>
      <c r="J150" s="15">
        <f t="shared" si="14"/>
        <v>0</v>
      </c>
    </row>
    <row r="151" spans="1:10" s="16" customFormat="1" ht="15" customHeight="1">
      <c r="A151" s="17" t="s">
        <v>149</v>
      </c>
      <c r="B151" s="15"/>
      <c r="C151" s="15">
        <f t="shared" ref="C151:I151" si="21">+C147-C149</f>
        <v>-0.28999999997904524</v>
      </c>
      <c r="D151" s="15">
        <f t="shared" si="21"/>
        <v>0</v>
      </c>
      <c r="E151" s="15">
        <f t="shared" si="21"/>
        <v>0</v>
      </c>
      <c r="F151" s="15"/>
      <c r="G151" s="15">
        <f t="shared" si="21"/>
        <v>0</v>
      </c>
      <c r="H151" s="15">
        <f t="shared" si="21"/>
        <v>0</v>
      </c>
      <c r="I151" s="15">
        <f t="shared" si="21"/>
        <v>0</v>
      </c>
      <c r="J151" s="15">
        <f t="shared" si="14"/>
        <v>0</v>
      </c>
    </row>
    <row r="152" spans="1:10" s="16" customFormat="1" ht="15" customHeight="1">
      <c r="A152" s="18" t="s">
        <v>147</v>
      </c>
      <c r="B152" s="15">
        <f>SUM(C152:I152)</f>
        <v>0</v>
      </c>
      <c r="C152" s="15"/>
      <c r="D152" s="15"/>
      <c r="E152" s="15">
        <v>0</v>
      </c>
      <c r="F152" s="15"/>
      <c r="G152" s="15">
        <v>0</v>
      </c>
      <c r="H152" s="15">
        <v>0</v>
      </c>
      <c r="I152" s="15"/>
      <c r="J152" s="15">
        <f t="shared" si="14"/>
        <v>0</v>
      </c>
    </row>
    <row r="153" spans="1:10" s="36" customFormat="1" ht="15" customHeight="1">
      <c r="A153" s="37" t="s">
        <v>150</v>
      </c>
      <c r="B153" s="35">
        <f>C153+D153+E153+F153+G153+H153+I153</f>
        <v>1042690</v>
      </c>
      <c r="C153" s="35">
        <f t="shared" ref="C153:J153" si="22">C5-C118-C129-C140</f>
        <v>431515</v>
      </c>
      <c r="D153" s="35">
        <f t="shared" si="22"/>
        <v>169464</v>
      </c>
      <c r="E153" s="35">
        <f t="shared" si="22"/>
        <v>179970</v>
      </c>
      <c r="F153" s="35">
        <f t="shared" si="22"/>
        <v>106147</v>
      </c>
      <c r="G153" s="35">
        <f t="shared" si="22"/>
        <v>52277</v>
      </c>
      <c r="H153" s="35">
        <f t="shared" si="22"/>
        <v>66225</v>
      </c>
      <c r="I153" s="35">
        <f t="shared" si="22"/>
        <v>37092</v>
      </c>
      <c r="J153" s="35">
        <f t="shared" si="22"/>
        <v>611175</v>
      </c>
    </row>
    <row r="154" spans="1:10" s="36" customFormat="1" ht="15" customHeight="1">
      <c r="A154" s="37" t="s">
        <v>151</v>
      </c>
      <c r="B154" s="35">
        <f>C154+D154+E154+F154+G154+H154+I154</f>
        <v>892773</v>
      </c>
      <c r="C154" s="35">
        <f>C5-C57-C58-C59-C60-C103-C104-C105-C106-C107-C118-C129-C110-C140</f>
        <v>369856</v>
      </c>
      <c r="D154" s="35">
        <f t="shared" ref="D154:J154" si="23">D5-D57-D58-D59-D60-D103-D104-D105-D106-D107-D118-D129-D110-D140</f>
        <v>137590</v>
      </c>
      <c r="E154" s="35">
        <f t="shared" si="23"/>
        <v>155156</v>
      </c>
      <c r="F154" s="35">
        <f t="shared" si="23"/>
        <v>89370</v>
      </c>
      <c r="G154" s="35">
        <f t="shared" si="23"/>
        <v>45612</v>
      </c>
      <c r="H154" s="35">
        <f t="shared" si="23"/>
        <v>58222</v>
      </c>
      <c r="I154" s="35">
        <f t="shared" si="23"/>
        <v>36967</v>
      </c>
      <c r="J154" s="35">
        <f t="shared" si="23"/>
        <v>522917</v>
      </c>
    </row>
    <row r="155" spans="1:10" s="36" customFormat="1" ht="15" customHeight="1">
      <c r="A155" s="37" t="s">
        <v>152</v>
      </c>
      <c r="B155" s="35">
        <f>C155+D155+E155+F155+G155+H155+I155</f>
        <v>836773</v>
      </c>
      <c r="C155" s="35">
        <f>C154-C113</f>
        <v>338856</v>
      </c>
      <c r="D155" s="35">
        <f t="shared" ref="D155:J155" si="24">D154-D113</f>
        <v>127590</v>
      </c>
      <c r="E155" s="35">
        <f t="shared" si="24"/>
        <v>147156</v>
      </c>
      <c r="F155" s="35">
        <f t="shared" si="24"/>
        <v>88370</v>
      </c>
      <c r="G155" s="35">
        <f t="shared" si="24"/>
        <v>44612</v>
      </c>
      <c r="H155" s="35">
        <f t="shared" si="24"/>
        <v>56222</v>
      </c>
      <c r="I155" s="35">
        <f t="shared" si="24"/>
        <v>33967</v>
      </c>
      <c r="J155" s="35">
        <f t="shared" si="24"/>
        <v>497917</v>
      </c>
    </row>
    <row r="156" spans="1:10" s="36" customFormat="1" ht="15" customHeight="1">
      <c r="A156" s="37"/>
      <c r="B156" s="35"/>
      <c r="C156" s="35">
        <f>C5-C129-C139</f>
        <v>463275.71</v>
      </c>
      <c r="D156" s="35"/>
      <c r="E156" s="35"/>
      <c r="F156" s="35"/>
      <c r="G156" s="35"/>
      <c r="H156" s="35"/>
      <c r="I156" s="35"/>
      <c r="J156" s="35"/>
    </row>
    <row r="157" spans="1:10" s="16" customFormat="1" ht="15" customHeight="1">
      <c r="A157" s="22" t="s">
        <v>153</v>
      </c>
      <c r="B157" s="15">
        <f>C157+D157+E157+F157+G157+H157+I157</f>
        <v>333876</v>
      </c>
      <c r="C157" s="15">
        <f>+C158+C159+C160+C163+C165+C164</f>
        <v>161580</v>
      </c>
      <c r="D157" s="15">
        <f t="shared" ref="D157:I157" si="25">+D158+D159+D160+D163+D165+D164</f>
        <v>69061</v>
      </c>
      <c r="E157" s="15">
        <f t="shared" si="25"/>
        <v>47371</v>
      </c>
      <c r="F157" s="15">
        <f t="shared" si="25"/>
        <v>7159</v>
      </c>
      <c r="G157" s="15">
        <f t="shared" si="25"/>
        <v>7016</v>
      </c>
      <c r="H157" s="15">
        <f t="shared" si="25"/>
        <v>689</v>
      </c>
      <c r="I157" s="15">
        <f t="shared" si="25"/>
        <v>41000</v>
      </c>
      <c r="J157" s="15">
        <f t="shared" ref="J157:J221" si="26">D157+E157+F157+G157+H157+I157</f>
        <v>172296</v>
      </c>
    </row>
    <row r="158" spans="1:10" s="16" customFormat="1" ht="15" customHeight="1">
      <c r="A158" s="22" t="s">
        <v>154</v>
      </c>
      <c r="B158" s="15">
        <f>C158+D158+E158+F158+G158+H158+I158</f>
        <v>253772</v>
      </c>
      <c r="C158" s="15">
        <v>134122</v>
      </c>
      <c r="D158" s="15">
        <v>47700</v>
      </c>
      <c r="E158" s="15">
        <v>46950</v>
      </c>
      <c r="F158" s="15">
        <v>3000</v>
      </c>
      <c r="G158" s="15">
        <v>5000</v>
      </c>
      <c r="H158" s="15"/>
      <c r="I158" s="15">
        <v>17000</v>
      </c>
      <c r="J158" s="15">
        <f t="shared" si="26"/>
        <v>119650</v>
      </c>
    </row>
    <row r="159" spans="1:10" s="16" customFormat="1" ht="15" customHeight="1">
      <c r="A159" s="22" t="s">
        <v>155</v>
      </c>
      <c r="B159" s="15">
        <v>2637</v>
      </c>
      <c r="C159" s="15">
        <f>B159-D159-E159-F159-G159-H159-I159</f>
        <v>2397</v>
      </c>
      <c r="D159" s="15">
        <v>92</v>
      </c>
      <c r="E159" s="15">
        <v>62</v>
      </c>
      <c r="F159" s="15">
        <v>48</v>
      </c>
      <c r="G159" s="15">
        <v>16</v>
      </c>
      <c r="H159" s="15">
        <v>22</v>
      </c>
      <c r="I159" s="15"/>
      <c r="J159" s="15">
        <f t="shared" si="26"/>
        <v>240</v>
      </c>
    </row>
    <row r="160" spans="1:10" s="16" customFormat="1" ht="15" customHeight="1">
      <c r="A160" s="22" t="s">
        <v>156</v>
      </c>
      <c r="B160" s="15">
        <f>B161+B162</f>
        <v>61000</v>
      </c>
      <c r="C160" s="15">
        <f t="shared" ref="C160:I160" si="27">C161+C162</f>
        <v>14300</v>
      </c>
      <c r="D160" s="15">
        <f t="shared" si="27"/>
        <v>20700</v>
      </c>
      <c r="E160" s="15">
        <f t="shared" si="27"/>
        <v>0</v>
      </c>
      <c r="F160" s="15">
        <f t="shared" si="27"/>
        <v>0</v>
      </c>
      <c r="G160" s="15">
        <f t="shared" si="27"/>
        <v>2000</v>
      </c>
      <c r="H160" s="15">
        <f t="shared" si="27"/>
        <v>0</v>
      </c>
      <c r="I160" s="15">
        <f t="shared" si="27"/>
        <v>24000</v>
      </c>
      <c r="J160" s="15">
        <f t="shared" si="26"/>
        <v>46700</v>
      </c>
    </row>
    <row r="161" spans="1:10" s="16" customFormat="1" ht="15" customHeight="1">
      <c r="A161" s="22" t="s">
        <v>157</v>
      </c>
      <c r="B161" s="15">
        <v>61000</v>
      </c>
      <c r="C161" s="15">
        <v>14300</v>
      </c>
      <c r="D161" s="15">
        <v>20700</v>
      </c>
      <c r="E161" s="15"/>
      <c r="F161" s="15"/>
      <c r="G161" s="15">
        <v>2000</v>
      </c>
      <c r="H161" s="15"/>
      <c r="I161" s="15">
        <v>24000</v>
      </c>
      <c r="J161" s="15">
        <f t="shared" si="26"/>
        <v>46700</v>
      </c>
    </row>
    <row r="162" spans="1:10" s="16" customFormat="1" ht="15" customHeight="1">
      <c r="A162" s="22" t="s">
        <v>158</v>
      </c>
      <c r="B162" s="15">
        <f>C162+D162+E162+F162+G162+H162+I162</f>
        <v>0</v>
      </c>
      <c r="C162" s="15"/>
      <c r="D162" s="15"/>
      <c r="E162" s="15"/>
      <c r="F162" s="15"/>
      <c r="G162" s="15"/>
      <c r="H162" s="15"/>
      <c r="I162" s="15"/>
      <c r="J162" s="15">
        <f t="shared" si="26"/>
        <v>0</v>
      </c>
    </row>
    <row r="163" spans="1:10" s="16" customFormat="1" ht="15" customHeight="1">
      <c r="A163" s="22" t="s">
        <v>159</v>
      </c>
      <c r="B163" s="15">
        <f>C163+D163+E163+F163+G163+H163+I163</f>
        <v>16467</v>
      </c>
      <c r="C163" s="15">
        <v>10761</v>
      </c>
      <c r="D163" s="15">
        <v>569</v>
      </c>
      <c r="E163" s="15">
        <v>359</v>
      </c>
      <c r="F163" s="15">
        <v>4111</v>
      </c>
      <c r="G163" s="15"/>
      <c r="H163" s="15">
        <v>667</v>
      </c>
      <c r="I163" s="15"/>
      <c r="J163" s="15">
        <f t="shared" si="26"/>
        <v>5706</v>
      </c>
    </row>
    <row r="164" spans="1:10" s="36" customFormat="1" ht="15" customHeight="1">
      <c r="A164" s="39" t="s">
        <v>160</v>
      </c>
      <c r="B164" s="15">
        <f>C164+D164+E164+F164+G164+H164+I164</f>
        <v>0</v>
      </c>
      <c r="C164" s="35"/>
      <c r="D164" s="35"/>
      <c r="E164" s="35"/>
      <c r="F164" s="35"/>
      <c r="G164" s="35"/>
      <c r="H164" s="35"/>
      <c r="I164" s="35"/>
      <c r="J164" s="35"/>
    </row>
    <row r="165" spans="1:10" s="16" customFormat="1" ht="15" customHeight="1">
      <c r="A165" s="22" t="s">
        <v>161</v>
      </c>
      <c r="B165" s="15">
        <f>SUM(C165:I165)</f>
        <v>0</v>
      </c>
      <c r="C165" s="15"/>
      <c r="D165" s="15"/>
      <c r="E165" s="15"/>
      <c r="F165" s="15"/>
      <c r="G165" s="15"/>
      <c r="H165" s="15"/>
      <c r="I165" s="15"/>
      <c r="J165" s="15">
        <f t="shared" si="26"/>
        <v>0</v>
      </c>
    </row>
    <row r="166" spans="1:10" s="16" customFormat="1" ht="15" customHeight="1">
      <c r="A166" s="22"/>
      <c r="B166" s="15"/>
      <c r="C166" s="15"/>
      <c r="D166" s="15"/>
      <c r="E166" s="15"/>
      <c r="F166" s="15"/>
      <c r="G166" s="15"/>
      <c r="H166" s="15"/>
      <c r="I166" s="15"/>
      <c r="J166" s="15">
        <f t="shared" si="26"/>
        <v>0</v>
      </c>
    </row>
    <row r="167" spans="1:10" s="16" customFormat="1" ht="15" customHeight="1">
      <c r="A167" s="22" t="s">
        <v>162</v>
      </c>
      <c r="B167" s="15">
        <f>+B168+B169+B172+B174</f>
        <v>333876</v>
      </c>
      <c r="C167" s="15">
        <f>+C168+C169+C172+C174</f>
        <v>161580</v>
      </c>
      <c r="D167" s="15">
        <f t="shared" ref="D167:I167" si="28">+D168+D169++D172+D174</f>
        <v>69061</v>
      </c>
      <c r="E167" s="15">
        <f t="shared" si="28"/>
        <v>47371</v>
      </c>
      <c r="F167" s="15">
        <f t="shared" si="28"/>
        <v>7159</v>
      </c>
      <c r="G167" s="15">
        <f t="shared" si="28"/>
        <v>7016</v>
      </c>
      <c r="H167" s="15">
        <f t="shared" si="28"/>
        <v>689</v>
      </c>
      <c r="I167" s="15">
        <f t="shared" si="28"/>
        <v>41000</v>
      </c>
      <c r="J167" s="15">
        <f t="shared" si="26"/>
        <v>172296</v>
      </c>
    </row>
    <row r="168" spans="1:10" s="16" customFormat="1" ht="15" customHeight="1">
      <c r="A168" s="22" t="s">
        <v>163</v>
      </c>
      <c r="B168" s="15">
        <f>SUM(C168:I168)</f>
        <v>328876</v>
      </c>
      <c r="C168" s="15">
        <f>161580-5000</f>
        <v>156580</v>
      </c>
      <c r="D168" s="15">
        <v>69061</v>
      </c>
      <c r="E168" s="15">
        <v>47371</v>
      </c>
      <c r="F168" s="15">
        <v>7159</v>
      </c>
      <c r="G168" s="15">
        <v>7016</v>
      </c>
      <c r="H168" s="15">
        <v>689</v>
      </c>
      <c r="I168" s="15">
        <v>41000</v>
      </c>
      <c r="J168" s="15">
        <f t="shared" si="26"/>
        <v>172296</v>
      </c>
    </row>
    <row r="169" spans="1:10" s="16" customFormat="1" ht="15" customHeight="1">
      <c r="A169" s="22" t="s">
        <v>164</v>
      </c>
      <c r="B169" s="15">
        <f t="shared" ref="B169:I169" si="29">SUM(B170:B170)</f>
        <v>0</v>
      </c>
      <c r="C169" s="15">
        <f t="shared" si="29"/>
        <v>0</v>
      </c>
      <c r="D169" s="15">
        <f t="shared" si="29"/>
        <v>0</v>
      </c>
      <c r="E169" s="15">
        <f t="shared" si="29"/>
        <v>0</v>
      </c>
      <c r="F169" s="15">
        <f t="shared" si="29"/>
        <v>0</v>
      </c>
      <c r="G169" s="15">
        <f t="shared" si="29"/>
        <v>0</v>
      </c>
      <c r="H169" s="15">
        <f t="shared" si="29"/>
        <v>0</v>
      </c>
      <c r="I169" s="15">
        <f t="shared" si="29"/>
        <v>0</v>
      </c>
      <c r="J169" s="15">
        <f t="shared" si="26"/>
        <v>0</v>
      </c>
    </row>
    <row r="170" spans="1:10" s="16" customFormat="1" ht="15" customHeight="1">
      <c r="A170" s="22" t="s">
        <v>165</v>
      </c>
      <c r="B170" s="15"/>
      <c r="C170" s="15"/>
      <c r="D170" s="15"/>
      <c r="E170" s="15"/>
      <c r="F170" s="15"/>
      <c r="G170" s="15"/>
      <c r="H170" s="15"/>
      <c r="I170" s="15"/>
      <c r="J170" s="15">
        <f t="shared" si="26"/>
        <v>0</v>
      </c>
    </row>
    <row r="171" spans="1:10" s="16" customFormat="1" ht="15" customHeight="1">
      <c r="A171" s="22"/>
      <c r="B171" s="15"/>
      <c r="C171" s="15"/>
      <c r="D171" s="15"/>
      <c r="E171" s="15"/>
      <c r="F171" s="15"/>
      <c r="G171" s="15"/>
      <c r="H171" s="15"/>
      <c r="I171" s="15"/>
      <c r="J171" s="15">
        <f t="shared" si="26"/>
        <v>0</v>
      </c>
    </row>
    <row r="172" spans="1:10" s="16" customFormat="1" ht="15" customHeight="1">
      <c r="A172" s="22" t="s">
        <v>166</v>
      </c>
      <c r="B172" s="15">
        <f>SUM(C172:I172)</f>
        <v>5000</v>
      </c>
      <c r="C172" s="15">
        <v>5000</v>
      </c>
      <c r="D172" s="15">
        <f>D173</f>
        <v>0</v>
      </c>
      <c r="E172" s="15">
        <f>E173</f>
        <v>0</v>
      </c>
      <c r="F172" s="15"/>
      <c r="G172" s="15"/>
      <c r="H172" s="15"/>
      <c r="I172" s="15"/>
      <c r="J172" s="15">
        <f t="shared" si="26"/>
        <v>0</v>
      </c>
    </row>
    <row r="173" spans="1:10" s="36" customFormat="1" ht="15" customHeight="1">
      <c r="A173" s="39" t="s">
        <v>167</v>
      </c>
      <c r="B173" s="35">
        <f>SUM(C173:I173)</f>
        <v>0</v>
      </c>
      <c r="C173" s="35"/>
      <c r="D173" s="35"/>
      <c r="E173" s="35"/>
      <c r="F173" s="35"/>
      <c r="G173" s="35"/>
      <c r="H173" s="35"/>
      <c r="I173" s="35"/>
      <c r="J173" s="35">
        <f t="shared" si="26"/>
        <v>0</v>
      </c>
    </row>
    <row r="174" spans="1:10" s="16" customFormat="1" ht="15" customHeight="1">
      <c r="A174" s="22" t="s">
        <v>168</v>
      </c>
      <c r="B174" s="15">
        <f>SUM(C174:I174)</f>
        <v>0</v>
      </c>
      <c r="C174" s="15"/>
      <c r="D174" s="15"/>
      <c r="E174" s="15"/>
      <c r="F174" s="15"/>
      <c r="G174" s="15"/>
      <c r="H174" s="15"/>
      <c r="I174" s="15"/>
      <c r="J174" s="15">
        <f t="shared" si="26"/>
        <v>0</v>
      </c>
    </row>
    <row r="175" spans="1:10" s="16" customFormat="1" ht="15" customHeight="1">
      <c r="A175" s="22"/>
      <c r="B175" s="15"/>
      <c r="C175" s="15"/>
      <c r="D175" s="15"/>
      <c r="E175" s="15"/>
      <c r="F175" s="15"/>
      <c r="G175" s="15"/>
      <c r="H175" s="15"/>
      <c r="I175" s="15"/>
      <c r="J175" s="15">
        <f t="shared" si="26"/>
        <v>0</v>
      </c>
    </row>
    <row r="176" spans="1:10" s="16" customFormat="1" ht="15" customHeight="1">
      <c r="A176" s="22"/>
      <c r="B176" s="15"/>
      <c r="C176" s="15"/>
      <c r="D176" s="15"/>
      <c r="E176" s="15"/>
      <c r="F176" s="15"/>
      <c r="G176" s="15"/>
      <c r="H176" s="15"/>
      <c r="I176" s="15"/>
      <c r="J176" s="15">
        <f t="shared" si="26"/>
        <v>0</v>
      </c>
    </row>
    <row r="177" spans="1:10" s="16" customFormat="1" ht="15" customHeight="1">
      <c r="A177" s="22" t="s">
        <v>169</v>
      </c>
      <c r="B177" s="15">
        <f t="shared" ref="B177:I177" si="30">+B157-B167</f>
        <v>0</v>
      </c>
      <c r="C177" s="15">
        <f t="shared" si="30"/>
        <v>0</v>
      </c>
      <c r="D177" s="15">
        <f t="shared" si="30"/>
        <v>0</v>
      </c>
      <c r="E177" s="15">
        <f t="shared" si="30"/>
        <v>0</v>
      </c>
      <c r="F177" s="15">
        <f t="shared" si="30"/>
        <v>0</v>
      </c>
      <c r="G177" s="15">
        <f t="shared" si="30"/>
        <v>0</v>
      </c>
      <c r="H177" s="15">
        <f t="shared" si="30"/>
        <v>0</v>
      </c>
      <c r="I177" s="15">
        <f t="shared" si="30"/>
        <v>0</v>
      </c>
      <c r="J177" s="15">
        <f t="shared" si="26"/>
        <v>0</v>
      </c>
    </row>
    <row r="178" spans="1:10" s="16" customFormat="1" ht="15" customHeight="1">
      <c r="A178" s="22" t="s">
        <v>170</v>
      </c>
      <c r="B178" s="15">
        <f>SUM(C178:I178)</f>
        <v>0</v>
      </c>
      <c r="C178" s="15"/>
      <c r="D178" s="15"/>
      <c r="E178" s="15"/>
      <c r="F178" s="15"/>
      <c r="G178" s="15"/>
      <c r="H178" s="15"/>
      <c r="I178" s="15"/>
      <c r="J178" s="15">
        <f t="shared" si="26"/>
        <v>0</v>
      </c>
    </row>
    <row r="179" spans="1:10" s="16" customFormat="1" ht="15" customHeight="1">
      <c r="A179" s="22" t="s">
        <v>171</v>
      </c>
      <c r="B179" s="15">
        <f>SUM(C179:I179)</f>
        <v>0</v>
      </c>
      <c r="C179" s="15"/>
      <c r="D179" s="15"/>
      <c r="E179" s="15"/>
      <c r="F179" s="15"/>
      <c r="G179" s="15"/>
      <c r="H179" s="15"/>
      <c r="I179" s="15"/>
      <c r="J179" s="15"/>
    </row>
    <row r="180" spans="1:10" s="16" customFormat="1" ht="15" customHeight="1">
      <c r="A180" s="22" t="s">
        <v>170</v>
      </c>
      <c r="B180" s="15">
        <f>SUM(C180:I180)</f>
        <v>0</v>
      </c>
      <c r="C180" s="15"/>
      <c r="D180" s="15"/>
      <c r="E180" s="15"/>
      <c r="F180" s="15"/>
      <c r="G180" s="15"/>
      <c r="H180" s="15"/>
      <c r="I180" s="15"/>
      <c r="J180" s="15">
        <f t="shared" si="26"/>
        <v>0</v>
      </c>
    </row>
    <row r="181" spans="1:10" s="16" customFormat="1" ht="15" customHeight="1">
      <c r="A181" s="22" t="s">
        <v>149</v>
      </c>
      <c r="B181" s="15"/>
      <c r="C181" s="15"/>
      <c r="D181" s="15"/>
      <c r="E181" s="15"/>
      <c r="F181" s="15"/>
      <c r="G181" s="15"/>
      <c r="H181" s="15"/>
      <c r="I181" s="15"/>
      <c r="J181" s="15">
        <f t="shared" si="26"/>
        <v>0</v>
      </c>
    </row>
    <row r="182" spans="1:10" s="16" customFormat="1" ht="15" customHeight="1">
      <c r="A182" s="22" t="s">
        <v>170</v>
      </c>
      <c r="B182" s="15">
        <f>SUM(C182:I182)</f>
        <v>0</v>
      </c>
      <c r="C182" s="15"/>
      <c r="D182" s="15"/>
      <c r="E182" s="15"/>
      <c r="F182" s="15"/>
      <c r="G182" s="15"/>
      <c r="H182" s="15"/>
      <c r="I182" s="15"/>
      <c r="J182" s="15">
        <f t="shared" si="26"/>
        <v>0</v>
      </c>
    </row>
    <row r="183" spans="1:10" s="16" customFormat="1" ht="15" customHeight="1">
      <c r="A183" s="40" t="s">
        <v>172</v>
      </c>
      <c r="B183" s="15">
        <f t="shared" ref="B183:I183" si="31">B157-B169-B172-B174</f>
        <v>328876</v>
      </c>
      <c r="C183" s="15">
        <f t="shared" si="31"/>
        <v>156580</v>
      </c>
      <c r="D183" s="15">
        <f t="shared" si="31"/>
        <v>69061</v>
      </c>
      <c r="E183" s="15">
        <f t="shared" si="31"/>
        <v>47371</v>
      </c>
      <c r="F183" s="15">
        <f t="shared" si="31"/>
        <v>7159</v>
      </c>
      <c r="G183" s="15">
        <f t="shared" si="31"/>
        <v>7016</v>
      </c>
      <c r="H183" s="15">
        <f t="shared" si="31"/>
        <v>689</v>
      </c>
      <c r="I183" s="15">
        <f t="shared" si="31"/>
        <v>41000</v>
      </c>
      <c r="J183" s="15">
        <f t="shared" si="26"/>
        <v>172296</v>
      </c>
    </row>
    <row r="184" spans="1:10" s="16" customFormat="1" ht="15" customHeight="1">
      <c r="A184" s="22"/>
      <c r="B184" s="15"/>
      <c r="C184" s="15"/>
      <c r="D184" s="15"/>
      <c r="E184" s="15"/>
      <c r="F184" s="15"/>
      <c r="G184" s="15"/>
      <c r="H184" s="15"/>
      <c r="I184" s="15"/>
      <c r="J184" s="15">
        <f t="shared" si="26"/>
        <v>0</v>
      </c>
    </row>
    <row r="185" spans="1:10" s="16" customFormat="1" ht="15" customHeight="1">
      <c r="A185" s="22" t="s">
        <v>173</v>
      </c>
      <c r="B185" s="15">
        <f>C185+D185+E185+F185+G185+H185+I185</f>
        <v>92025</v>
      </c>
      <c r="C185" s="15">
        <f>C186+C187+C188</f>
        <v>87231</v>
      </c>
      <c r="D185" s="15"/>
      <c r="E185" s="15"/>
      <c r="F185" s="15">
        <f>F186+F187+F188</f>
        <v>4794</v>
      </c>
      <c r="G185" s="15"/>
      <c r="H185" s="15"/>
      <c r="I185" s="15"/>
      <c r="J185" s="15">
        <f t="shared" si="26"/>
        <v>4794</v>
      </c>
    </row>
    <row r="186" spans="1:10" s="16" customFormat="1" ht="15" customHeight="1">
      <c r="A186" s="22" t="s">
        <v>154</v>
      </c>
      <c r="B186" s="15">
        <f t="shared" ref="B186:B193" si="32">C186+D186+E186+F186+G186+H186+I186</f>
        <v>4200</v>
      </c>
      <c r="C186" s="22">
        <v>1200</v>
      </c>
      <c r="D186" s="22"/>
      <c r="E186" s="22"/>
      <c r="F186" s="22">
        <v>3000</v>
      </c>
      <c r="G186" s="22"/>
      <c r="H186" s="22"/>
      <c r="I186" s="22"/>
      <c r="J186" s="15">
        <f t="shared" si="26"/>
        <v>3000</v>
      </c>
    </row>
    <row r="187" spans="1:10" s="16" customFormat="1" ht="15" customHeight="1">
      <c r="A187" s="22" t="s">
        <v>155</v>
      </c>
      <c r="B187" s="15">
        <v>86031</v>
      </c>
      <c r="C187" s="22">
        <v>86031</v>
      </c>
      <c r="D187" s="22"/>
      <c r="E187" s="22"/>
      <c r="F187" s="22"/>
      <c r="G187" s="22"/>
      <c r="H187" s="22"/>
      <c r="I187" s="22"/>
      <c r="J187" s="15">
        <f t="shared" si="26"/>
        <v>0</v>
      </c>
    </row>
    <row r="188" spans="1:10" s="16" customFormat="1" ht="15" customHeight="1">
      <c r="A188" s="22" t="s">
        <v>174</v>
      </c>
      <c r="B188" s="15">
        <f t="shared" si="32"/>
        <v>1794</v>
      </c>
      <c r="C188" s="22"/>
      <c r="D188" s="22"/>
      <c r="E188" s="22"/>
      <c r="F188" s="22">
        <v>1794</v>
      </c>
      <c r="G188" s="22"/>
      <c r="H188" s="22"/>
      <c r="I188" s="22"/>
      <c r="J188" s="15"/>
    </row>
    <row r="189" spans="1:10" s="16" customFormat="1" ht="1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15">
        <f t="shared" si="26"/>
        <v>0</v>
      </c>
    </row>
    <row r="190" spans="1:10" s="16" customFormat="1" ht="15" customHeight="1">
      <c r="A190" s="22" t="s">
        <v>175</v>
      </c>
      <c r="B190" s="15">
        <f t="shared" si="32"/>
        <v>92025</v>
      </c>
      <c r="C190" s="22">
        <f>C191+C192+C193</f>
        <v>87231</v>
      </c>
      <c r="D190" s="22"/>
      <c r="E190" s="22"/>
      <c r="F190" s="22">
        <f>F191+F192</f>
        <v>4794</v>
      </c>
      <c r="G190" s="22"/>
      <c r="H190" s="22"/>
      <c r="I190" s="22"/>
      <c r="J190" s="15">
        <f t="shared" si="26"/>
        <v>4794</v>
      </c>
    </row>
    <row r="191" spans="1:10" s="16" customFormat="1" ht="15" customHeight="1">
      <c r="A191" s="22" t="s">
        <v>163</v>
      </c>
      <c r="B191" s="15">
        <f t="shared" si="32"/>
        <v>92025</v>
      </c>
      <c r="C191" s="22">
        <v>87231</v>
      </c>
      <c r="D191" s="22"/>
      <c r="E191" s="22"/>
      <c r="F191" s="22">
        <v>4794</v>
      </c>
      <c r="G191" s="22"/>
      <c r="H191" s="22"/>
      <c r="I191" s="22"/>
      <c r="J191" s="15">
        <f t="shared" si="26"/>
        <v>4794</v>
      </c>
    </row>
    <row r="192" spans="1:10" s="16" customFormat="1" ht="15" customHeight="1">
      <c r="A192" s="22" t="s">
        <v>164</v>
      </c>
      <c r="B192" s="15">
        <f t="shared" si="32"/>
        <v>0</v>
      </c>
      <c r="C192" s="22"/>
      <c r="D192" s="22"/>
      <c r="E192" s="22"/>
      <c r="F192" s="22"/>
      <c r="G192" s="22"/>
      <c r="H192" s="22"/>
      <c r="I192" s="22"/>
      <c r="J192" s="15">
        <f t="shared" si="26"/>
        <v>0</v>
      </c>
    </row>
    <row r="193" spans="1:13" s="16" customFormat="1" ht="15" customHeight="1">
      <c r="A193" s="22" t="s">
        <v>176</v>
      </c>
      <c r="B193" s="15">
        <f t="shared" si="32"/>
        <v>0</v>
      </c>
      <c r="C193" s="22"/>
      <c r="D193" s="22"/>
      <c r="E193" s="22"/>
      <c r="F193" s="22"/>
      <c r="G193" s="22"/>
      <c r="H193" s="22"/>
      <c r="I193" s="22"/>
      <c r="J193" s="15"/>
    </row>
    <row r="194" spans="1:13" s="16" customFormat="1" ht="1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15"/>
    </row>
    <row r="195" spans="1:13" s="16" customFormat="1" ht="1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15">
        <f t="shared" si="26"/>
        <v>0</v>
      </c>
    </row>
    <row r="196" spans="1:13" s="16" customFormat="1" ht="15" customHeight="1">
      <c r="A196" s="22" t="s">
        <v>177</v>
      </c>
      <c r="B196" s="15">
        <f>B185-B190</f>
        <v>0</v>
      </c>
      <c r="C196" s="41"/>
      <c r="D196" s="22"/>
      <c r="E196" s="22"/>
      <c r="F196" s="41">
        <f>F185-F190</f>
        <v>0</v>
      </c>
      <c r="G196" s="22"/>
      <c r="H196" s="22"/>
      <c r="I196" s="22"/>
      <c r="J196" s="15">
        <f t="shared" si="26"/>
        <v>0</v>
      </c>
    </row>
    <row r="197" spans="1:13" s="16" customFormat="1" ht="15" customHeight="1">
      <c r="A197" s="22" t="s">
        <v>170</v>
      </c>
      <c r="B197" s="15">
        <f>C197+D197+E197+F197+G197+H197+I197</f>
        <v>0</v>
      </c>
      <c r="C197" s="22"/>
      <c r="D197" s="22"/>
      <c r="E197" s="22"/>
      <c r="F197" s="22"/>
      <c r="G197" s="22"/>
      <c r="H197" s="22"/>
      <c r="I197" s="22"/>
      <c r="J197" s="15">
        <f t="shared" si="26"/>
        <v>0</v>
      </c>
    </row>
    <row r="198" spans="1:13" s="16" customFormat="1" ht="15" customHeight="1">
      <c r="A198" s="22" t="s">
        <v>171</v>
      </c>
      <c r="B198" s="15">
        <f>C198+D198+E198+F198+G198+H198+I198</f>
        <v>0</v>
      </c>
      <c r="C198" s="22"/>
      <c r="D198" s="22"/>
      <c r="E198" s="22"/>
      <c r="F198" s="22"/>
      <c r="G198" s="22"/>
      <c r="H198" s="22"/>
      <c r="I198" s="22"/>
      <c r="J198" s="15">
        <f t="shared" si="26"/>
        <v>0</v>
      </c>
    </row>
    <row r="199" spans="1:13" s="16" customFormat="1" ht="15" customHeight="1">
      <c r="A199" s="22" t="s">
        <v>170</v>
      </c>
      <c r="B199" s="15">
        <f>C199+D199+E199+F199+G199+H199+I199</f>
        <v>0</v>
      </c>
      <c r="C199" s="22"/>
      <c r="D199" s="22"/>
      <c r="E199" s="22"/>
      <c r="F199" s="22"/>
      <c r="G199" s="22"/>
      <c r="H199" s="22"/>
      <c r="I199" s="22"/>
      <c r="J199" s="15">
        <f t="shared" si="26"/>
        <v>0</v>
      </c>
    </row>
    <row r="200" spans="1:13" s="16" customFormat="1" ht="15" customHeight="1">
      <c r="A200" s="22" t="s">
        <v>149</v>
      </c>
      <c r="B200" s="15">
        <f>C200+D200+E200+F200+G200+H200+I200</f>
        <v>0</v>
      </c>
      <c r="C200" s="22"/>
      <c r="D200" s="22"/>
      <c r="E200" s="22"/>
      <c r="F200" s="22"/>
      <c r="G200" s="22"/>
      <c r="H200" s="22"/>
      <c r="I200" s="22"/>
      <c r="J200" s="15">
        <f t="shared" si="26"/>
        <v>0</v>
      </c>
    </row>
    <row r="201" spans="1:13" s="16" customFormat="1" ht="15" customHeight="1">
      <c r="A201" s="22" t="s">
        <v>170</v>
      </c>
      <c r="B201" s="15">
        <f>C201+D201+E201+F201+G201+H201+I201</f>
        <v>0</v>
      </c>
      <c r="C201" s="22"/>
      <c r="D201" s="22"/>
      <c r="E201" s="22"/>
      <c r="F201" s="22"/>
      <c r="G201" s="22"/>
      <c r="H201" s="22"/>
      <c r="I201" s="22"/>
      <c r="J201" s="15">
        <f t="shared" si="26"/>
        <v>0</v>
      </c>
    </row>
    <row r="202" spans="1:13" s="42" customFormat="1" ht="15" customHeight="1">
      <c r="A202" s="22" t="s">
        <v>178</v>
      </c>
      <c r="B202" s="15"/>
      <c r="C202" s="15">
        <v>0</v>
      </c>
      <c r="D202" s="15"/>
      <c r="E202" s="15"/>
      <c r="F202" s="15"/>
      <c r="G202" s="15"/>
      <c r="H202" s="15"/>
      <c r="I202" s="15"/>
      <c r="J202" s="15">
        <f t="shared" si="26"/>
        <v>0</v>
      </c>
      <c r="L202" s="16"/>
      <c r="M202" s="16"/>
    </row>
    <row r="203" spans="1:13" s="42" customFormat="1" ht="15" customHeight="1">
      <c r="A203" s="22" t="s">
        <v>179</v>
      </c>
      <c r="B203" s="15">
        <f t="shared" ref="B203:J203" si="33">B7+B152+B186</f>
        <v>370389</v>
      </c>
      <c r="C203" s="15">
        <f t="shared" si="33"/>
        <v>62090</v>
      </c>
      <c r="D203" s="15">
        <f t="shared" si="33"/>
        <v>107723</v>
      </c>
      <c r="E203" s="15">
        <f t="shared" si="33"/>
        <v>80507</v>
      </c>
      <c r="F203" s="15">
        <f t="shared" si="33"/>
        <v>67694</v>
      </c>
      <c r="G203" s="15">
        <f t="shared" si="33"/>
        <v>21662</v>
      </c>
      <c r="H203" s="15">
        <f t="shared" si="33"/>
        <v>32300</v>
      </c>
      <c r="I203" s="15">
        <f t="shared" si="33"/>
        <v>-1587</v>
      </c>
      <c r="J203" s="15">
        <f t="shared" si="33"/>
        <v>308299</v>
      </c>
    </row>
    <row r="204" spans="1:13" s="42" customFormat="1" ht="15" customHeight="1">
      <c r="A204" s="22" t="s">
        <v>180</v>
      </c>
      <c r="B204" s="15">
        <f>SUM(C204:I204)</f>
        <v>0</v>
      </c>
      <c r="C204" s="15">
        <f t="shared" ref="C204:I204" si="34">SUM(C205:C206)</f>
        <v>0</v>
      </c>
      <c r="D204" s="15">
        <f t="shared" si="34"/>
        <v>0</v>
      </c>
      <c r="E204" s="15">
        <f t="shared" si="34"/>
        <v>0</v>
      </c>
      <c r="F204" s="15">
        <f t="shared" si="34"/>
        <v>0</v>
      </c>
      <c r="G204" s="15">
        <f t="shared" si="34"/>
        <v>0</v>
      </c>
      <c r="H204" s="15">
        <f t="shared" si="34"/>
        <v>0</v>
      </c>
      <c r="I204" s="15">
        <f t="shared" si="34"/>
        <v>0</v>
      </c>
      <c r="J204" s="15">
        <f t="shared" si="26"/>
        <v>0</v>
      </c>
    </row>
    <row r="205" spans="1:13" s="42" customFormat="1" ht="15" customHeight="1">
      <c r="A205" s="22" t="s">
        <v>181</v>
      </c>
      <c r="B205" s="15">
        <f>SUM(C205:I205)</f>
        <v>0</v>
      </c>
      <c r="C205" s="15">
        <f t="shared" ref="C205:I205" si="35">C123+C166</f>
        <v>0</v>
      </c>
      <c r="D205" s="15">
        <f t="shared" si="35"/>
        <v>0</v>
      </c>
      <c r="E205" s="15">
        <f t="shared" si="35"/>
        <v>0</v>
      </c>
      <c r="F205" s="15">
        <f t="shared" si="35"/>
        <v>0</v>
      </c>
      <c r="G205" s="15">
        <f t="shared" si="35"/>
        <v>0</v>
      </c>
      <c r="H205" s="15">
        <f t="shared" si="35"/>
        <v>0</v>
      </c>
      <c r="I205" s="15">
        <f t="shared" si="35"/>
        <v>0</v>
      </c>
      <c r="J205" s="15">
        <f t="shared" si="26"/>
        <v>0</v>
      </c>
    </row>
    <row r="206" spans="1:13" s="42" customFormat="1" ht="15" customHeight="1">
      <c r="A206" s="22" t="s">
        <v>182</v>
      </c>
      <c r="B206" s="15"/>
      <c r="C206" s="15">
        <v>0</v>
      </c>
      <c r="D206" s="15">
        <v>0</v>
      </c>
      <c r="E206" s="15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f t="shared" si="26"/>
        <v>0</v>
      </c>
    </row>
    <row r="207" spans="1:13" s="42" customFormat="1" ht="15" customHeight="1">
      <c r="A207" s="22" t="s">
        <v>183</v>
      </c>
      <c r="B207" s="15">
        <f t="shared" ref="B207:I207" si="36">SUM(B208:B210)</f>
        <v>-85986</v>
      </c>
      <c r="C207" s="15">
        <f t="shared" si="36"/>
        <v>-46098</v>
      </c>
      <c r="D207" s="15">
        <f t="shared" si="36"/>
        <v>5758</v>
      </c>
      <c r="E207" s="15">
        <f t="shared" si="36"/>
        <v>5899</v>
      </c>
      <c r="F207" s="15">
        <f t="shared" si="36"/>
        <v>-6035</v>
      </c>
      <c r="G207" s="15">
        <f t="shared" si="36"/>
        <v>-8580</v>
      </c>
      <c r="H207" s="15">
        <f t="shared" si="36"/>
        <v>-9751</v>
      </c>
      <c r="I207" s="15">
        <f t="shared" si="36"/>
        <v>-27179</v>
      </c>
      <c r="J207" s="15">
        <f t="shared" si="26"/>
        <v>-39888</v>
      </c>
    </row>
    <row r="208" spans="1:13" s="42" customFormat="1" ht="15" customHeight="1">
      <c r="A208" s="43" t="s">
        <v>184</v>
      </c>
      <c r="B208" s="15"/>
      <c r="C208" s="15">
        <f>B208-D208-E208-F208-G208-H208-I208</f>
        <v>0</v>
      </c>
      <c r="D208" s="15"/>
      <c r="E208" s="15"/>
      <c r="F208" s="15"/>
      <c r="G208" s="15"/>
      <c r="H208" s="15"/>
      <c r="I208" s="15"/>
      <c r="J208" s="15"/>
    </row>
    <row r="209" spans="1:10" s="42" customFormat="1" ht="15" customHeight="1">
      <c r="A209" s="43" t="s">
        <v>185</v>
      </c>
      <c r="B209" s="15"/>
      <c r="C209" s="15">
        <f>B209-D209-E209-F209-G209-H209-I209</f>
        <v>0</v>
      </c>
      <c r="D209" s="15"/>
      <c r="E209" s="15"/>
      <c r="F209" s="15"/>
      <c r="G209" s="15"/>
      <c r="H209" s="15"/>
      <c r="I209" s="15"/>
      <c r="J209" s="15">
        <f t="shared" si="26"/>
        <v>0</v>
      </c>
    </row>
    <row r="210" spans="1:10" s="42" customFormat="1" ht="15" customHeight="1">
      <c r="A210" s="43" t="s">
        <v>186</v>
      </c>
      <c r="B210" s="44">
        <v>-85986</v>
      </c>
      <c r="C210" s="15">
        <v>-46098</v>
      </c>
      <c r="D210" s="44">
        <v>5758</v>
      </c>
      <c r="E210" s="44">
        <v>5899</v>
      </c>
      <c r="F210" s="44">
        <v>-6035</v>
      </c>
      <c r="G210" s="44">
        <v>-8580</v>
      </c>
      <c r="H210" s="44">
        <v>-9751</v>
      </c>
      <c r="I210" s="44">
        <v>-27179</v>
      </c>
      <c r="J210" s="15">
        <v>-39888</v>
      </c>
    </row>
    <row r="211" spans="1:10" s="42" customFormat="1" ht="15" customHeight="1">
      <c r="A211" s="22" t="s">
        <v>187</v>
      </c>
      <c r="B211" s="15">
        <f t="shared" ref="B211:I211" si="37">-(B203-B204-B207)</f>
        <v>-456375</v>
      </c>
      <c r="C211" s="15">
        <f t="shared" si="37"/>
        <v>-108188</v>
      </c>
      <c r="D211" s="15">
        <f t="shared" si="37"/>
        <v>-101965</v>
      </c>
      <c r="E211" s="15">
        <f t="shared" si="37"/>
        <v>-74608</v>
      </c>
      <c r="F211" s="15">
        <f t="shared" si="37"/>
        <v>-73729</v>
      </c>
      <c r="G211" s="15">
        <f t="shared" si="37"/>
        <v>-30242</v>
      </c>
      <c r="H211" s="15">
        <f t="shared" si="37"/>
        <v>-42051</v>
      </c>
      <c r="I211" s="15">
        <f t="shared" si="37"/>
        <v>-25592</v>
      </c>
      <c r="J211" s="15">
        <f t="shared" si="26"/>
        <v>-348187</v>
      </c>
    </row>
    <row r="212" spans="1:10" s="42" customFormat="1" ht="15" customHeight="1">
      <c r="A212" s="22"/>
      <c r="B212" s="15"/>
      <c r="C212" s="15"/>
      <c r="D212" s="15"/>
      <c r="E212" s="15"/>
      <c r="F212" s="15"/>
      <c r="G212" s="15"/>
      <c r="H212" s="15"/>
      <c r="I212" s="15"/>
      <c r="J212" s="15">
        <f t="shared" si="26"/>
        <v>0</v>
      </c>
    </row>
    <row r="213" spans="1:10" s="42" customFormat="1" ht="15" customHeight="1">
      <c r="A213" s="22" t="s">
        <v>188</v>
      </c>
      <c r="B213" s="15"/>
      <c r="C213" s="15"/>
      <c r="D213" s="15"/>
      <c r="E213" s="15"/>
      <c r="F213" s="15"/>
      <c r="G213" s="15"/>
      <c r="H213" s="15"/>
      <c r="I213" s="15"/>
      <c r="J213" s="15">
        <f t="shared" si="26"/>
        <v>0</v>
      </c>
    </row>
    <row r="214" spans="1:10" s="42" customFormat="1" ht="15" customHeight="1">
      <c r="A214" s="22" t="s">
        <v>189</v>
      </c>
      <c r="B214" s="15">
        <f>SUM(C214:I214)</f>
        <v>16395</v>
      </c>
      <c r="C214" s="15">
        <v>13400</v>
      </c>
      <c r="D214" s="15">
        <v>1595</v>
      </c>
      <c r="E214" s="15">
        <v>1130</v>
      </c>
      <c r="F214" s="15">
        <v>270</v>
      </c>
      <c r="G214" s="15">
        <v>0</v>
      </c>
      <c r="H214" s="15">
        <v>0</v>
      </c>
      <c r="I214" s="15">
        <v>0</v>
      </c>
      <c r="J214" s="15">
        <f t="shared" si="26"/>
        <v>2995</v>
      </c>
    </row>
    <row r="215" spans="1:10" s="42" customFormat="1" ht="15" customHeight="1">
      <c r="A215" s="22" t="s">
        <v>190</v>
      </c>
      <c r="B215" s="15">
        <f>SUM(C215:I215)</f>
        <v>16395</v>
      </c>
      <c r="C215" s="15">
        <v>13400</v>
      </c>
      <c r="D215" s="15">
        <v>1595</v>
      </c>
      <c r="E215" s="15">
        <v>1130</v>
      </c>
      <c r="F215" s="15">
        <v>270</v>
      </c>
      <c r="G215" s="15">
        <v>0</v>
      </c>
      <c r="H215" s="15">
        <v>0</v>
      </c>
      <c r="I215" s="15">
        <v>0</v>
      </c>
      <c r="J215" s="15">
        <f t="shared" si="26"/>
        <v>2995</v>
      </c>
    </row>
    <row r="216" spans="1:10" s="42" customFormat="1" ht="15" customHeight="1">
      <c r="A216" s="22" t="s">
        <v>191</v>
      </c>
      <c r="B216" s="15"/>
      <c r="C216" s="15">
        <v>0</v>
      </c>
      <c r="D216" s="15"/>
      <c r="E216" s="15"/>
      <c r="F216" s="15"/>
      <c r="G216" s="15"/>
      <c r="H216" s="15"/>
      <c r="I216" s="15"/>
      <c r="J216" s="15">
        <f t="shared" si="26"/>
        <v>0</v>
      </c>
    </row>
    <row r="217" spans="1:10" s="42" customFormat="1" ht="15" customHeight="1">
      <c r="A217" s="22" t="s">
        <v>192</v>
      </c>
      <c r="B217" s="15">
        <f>SUM(C217:I217)</f>
        <v>11278</v>
      </c>
      <c r="C217" s="15">
        <f>9362+123</f>
        <v>9485</v>
      </c>
      <c r="D217" s="15">
        <f>1020+129</f>
        <v>1149</v>
      </c>
      <c r="E217" s="15">
        <f>573+57</f>
        <v>630</v>
      </c>
      <c r="F217" s="15">
        <f>270-136-120</f>
        <v>14</v>
      </c>
      <c r="G217" s="15"/>
      <c r="H217" s="15"/>
      <c r="I217" s="15"/>
      <c r="J217" s="15">
        <f t="shared" si="26"/>
        <v>1793</v>
      </c>
    </row>
    <row r="218" spans="1:10" s="42" customFormat="1" ht="15" customHeight="1">
      <c r="A218" s="22" t="s">
        <v>193</v>
      </c>
      <c r="B218" s="15">
        <f>SUM(C218:I218)</f>
        <v>4449</v>
      </c>
      <c r="C218" s="15">
        <f>3682+123-180</f>
        <v>3625</v>
      </c>
      <c r="D218" s="15">
        <v>175</v>
      </c>
      <c r="E218" s="15">
        <f>336+57</f>
        <v>393</v>
      </c>
      <c r="F218" s="15">
        <f>136+120</f>
        <v>256</v>
      </c>
      <c r="G218" s="15"/>
      <c r="H218" s="15"/>
      <c r="I218" s="15"/>
      <c r="J218" s="15">
        <f t="shared" si="26"/>
        <v>824</v>
      </c>
    </row>
    <row r="219" spans="1:10" s="42" customFormat="1" ht="15" customHeight="1">
      <c r="A219" s="22"/>
      <c r="B219" s="15"/>
      <c r="C219" s="15"/>
      <c r="D219" s="15"/>
      <c r="E219" s="15"/>
      <c r="F219" s="15"/>
      <c r="G219" s="15"/>
      <c r="H219" s="15"/>
      <c r="I219" s="15"/>
      <c r="J219" s="15">
        <f t="shared" si="26"/>
        <v>0</v>
      </c>
    </row>
    <row r="220" spans="1:10" s="42" customFormat="1" ht="15" customHeight="1">
      <c r="A220" s="22" t="s">
        <v>194</v>
      </c>
      <c r="B220" s="15">
        <f>SUM(C220:I220)</f>
        <v>501</v>
      </c>
      <c r="C220" s="15">
        <v>160</v>
      </c>
      <c r="D220" s="15">
        <v>30</v>
      </c>
      <c r="E220" s="15">
        <v>185</v>
      </c>
      <c r="F220" s="15">
        <v>6</v>
      </c>
      <c r="G220" s="15">
        <v>100</v>
      </c>
      <c r="H220" s="15">
        <v>20</v>
      </c>
      <c r="I220" s="15">
        <v>0</v>
      </c>
      <c r="J220" s="15">
        <f t="shared" si="26"/>
        <v>341</v>
      </c>
    </row>
    <row r="221" spans="1:10" s="42" customFormat="1" ht="15" customHeight="1">
      <c r="A221" s="22" t="s">
        <v>195</v>
      </c>
      <c r="B221" s="15">
        <f>SUM(C221:I221)</f>
        <v>97504</v>
      </c>
      <c r="C221" s="15">
        <f>77403-134+134</f>
        <v>77403</v>
      </c>
      <c r="D221" s="15">
        <v>3498</v>
      </c>
      <c r="E221" s="15">
        <v>2859</v>
      </c>
      <c r="F221" s="15">
        <v>5422</v>
      </c>
      <c r="G221" s="15">
        <v>803</v>
      </c>
      <c r="H221" s="15">
        <v>5159</v>
      </c>
      <c r="I221" s="15">
        <v>2360</v>
      </c>
      <c r="J221" s="15">
        <f t="shared" si="26"/>
        <v>20101</v>
      </c>
    </row>
    <row r="224" spans="1:10" ht="19.5" customHeight="1">
      <c r="B224" s="45"/>
      <c r="C224" s="45"/>
      <c r="D224" s="45"/>
      <c r="E224" s="45"/>
      <c r="F224" s="45"/>
      <c r="G224" s="45"/>
      <c r="H224" s="45"/>
      <c r="I224" s="45"/>
      <c r="J224" s="45"/>
    </row>
  </sheetData>
  <phoneticPr fontId="3" type="noConversion"/>
  <pageMargins left="0.41" right="0.34" top="0.49" bottom="0.59055118110236227" header="0.27559055118110237" footer="0.31496062992125984"/>
  <pageSetup paperSize="9" orientation="landscape" r:id="rId1"/>
  <headerFooter alignWithMargins="0">
    <oddFooter>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2019年财力测算表（人代会） </vt:lpstr>
      <vt:lpstr>'2019年财力测算表（人代会） '!Print_Area</vt:lpstr>
      <vt:lpstr>'2019年财力测算表（人代会） '!Print_Titles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李俊梅</dc:creator>
  <cp:lastModifiedBy>周文如</cp:lastModifiedBy>
  <dcterms:created xsi:type="dcterms:W3CDTF">2019-03-05T00:58:30Z</dcterms:created>
  <dcterms:modified xsi:type="dcterms:W3CDTF">2019-03-05T01:17:39Z</dcterms:modified>
</cp:coreProperties>
</file>