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县分配方案附表1" sheetId="1" r:id="rId1"/>
    <sheet name="一般债券调整方案 附表2" sheetId="2" r:id="rId2"/>
    <sheet name="专项债券调整方案 附表3" sheetId="3" r:id="rId3"/>
    <sheet name="支出项目表" sheetId="4" r:id="rId4"/>
  </sheets>
  <definedNames>
    <definedName name="_xlnm.Print_Titles" localSheetId="3">支出项目表!$2:$5</definedName>
  </definedNames>
  <calcPr calcId="144525"/>
</workbook>
</file>

<file path=xl/sharedStrings.xml><?xml version="1.0" encoding="utf-8"?>
<sst xmlns="http://schemas.openxmlformats.org/spreadsheetml/2006/main" count="298" uniqueCount="196">
  <si>
    <t>附件1：</t>
  </si>
  <si>
    <t>2021年阳泉市新增地方政府债务限额分配方案（草案）</t>
  </si>
  <si>
    <t>单位：亿元</t>
  </si>
  <si>
    <t>级 次</t>
  </si>
  <si>
    <t>2020年新增债务限额</t>
  </si>
  <si>
    <t>2021年总限额</t>
  </si>
  <si>
    <t>2021年新增债务限额</t>
  </si>
  <si>
    <t>备     注</t>
  </si>
  <si>
    <t>小  计</t>
  </si>
  <si>
    <t>一般债务</t>
  </si>
  <si>
    <t>专项债务</t>
  </si>
  <si>
    <t>全市合计</t>
  </si>
  <si>
    <t xml:space="preserve">  市本级</t>
  </si>
  <si>
    <t>省级统贷以色列政府贷款724万元，占用市本级额度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</si>
  <si>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县（区）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</si>
  <si>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平定县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</si>
  <si>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盂县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</si>
  <si>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郊区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</si>
  <si>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城区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</si>
  <si>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矿区</t>
    </r>
  </si>
  <si>
    <t xml:space="preserve">   开发区</t>
  </si>
  <si>
    <t>附件2：</t>
  </si>
  <si>
    <t>单位：万元</t>
  </si>
  <si>
    <t>收入预算</t>
  </si>
  <si>
    <t>支出预算</t>
  </si>
  <si>
    <t>收入项目</t>
  </si>
  <si>
    <t>年初一般公共预算收入</t>
  </si>
  <si>
    <t>预算调整</t>
  </si>
  <si>
    <t>调整后一般公共预算收入</t>
  </si>
  <si>
    <t>支出项目</t>
  </si>
  <si>
    <t>年初一般公共预算支出</t>
  </si>
  <si>
    <t>调整后一般公共预算支出</t>
  </si>
  <si>
    <t>一、一般公共预算收入</t>
  </si>
  <si>
    <t>一、一般公共预算支出</t>
  </si>
  <si>
    <t>一般公共服务支出</t>
  </si>
  <si>
    <t>公共安全支出</t>
  </si>
  <si>
    <t>教育支出</t>
  </si>
  <si>
    <t>科学技术支出</t>
  </si>
  <si>
    <t>卫生健康支出</t>
  </si>
  <si>
    <t>节能环保支出</t>
  </si>
  <si>
    <t>城乡社区支出</t>
  </si>
  <si>
    <t>交通运输支出</t>
  </si>
  <si>
    <t>住房保障支出</t>
  </si>
  <si>
    <t>灾害防治及应急管理支出</t>
  </si>
  <si>
    <t>其他功能科目支出</t>
  </si>
  <si>
    <t>二、转移性收入</t>
  </si>
  <si>
    <t>二、转移性支出</t>
  </si>
  <si>
    <t>三、体制上解收入</t>
  </si>
  <si>
    <r>
      <rPr>
        <sz val="12"/>
        <rFont val="宋体"/>
        <charset val="134"/>
      </rPr>
      <t>三、</t>
    </r>
    <r>
      <rPr>
        <sz val="12"/>
        <rFont val="宋体"/>
        <charset val="134"/>
      </rPr>
      <t>体制上解支出</t>
    </r>
  </si>
  <si>
    <t xml:space="preserve">四、上年结转 </t>
  </si>
  <si>
    <t>五、一般债券转贷收入</t>
  </si>
  <si>
    <r>
      <rPr>
        <sz val="12"/>
        <rFont val="宋体"/>
        <charset val="134"/>
      </rPr>
      <t>四</t>
    </r>
    <r>
      <rPr>
        <sz val="12"/>
        <rFont val="宋体"/>
        <charset val="134"/>
      </rPr>
      <t>、一般债券转贷支出</t>
    </r>
  </si>
  <si>
    <t>六、调入预算稳定调节基金</t>
  </si>
  <si>
    <t>五、地方政府一般债券还本</t>
  </si>
  <si>
    <t>一般公共预算收入总计</t>
  </si>
  <si>
    <t>一般公共预算支出总计</t>
  </si>
  <si>
    <t>附件3：</t>
  </si>
  <si>
    <t>年初政府性基金收入</t>
  </si>
  <si>
    <t>调整后政府性基金收入</t>
  </si>
  <si>
    <t>年初政府性基金支出</t>
  </si>
  <si>
    <t>调整后政府性基金支出</t>
  </si>
  <si>
    <t>一、政府性基金预算收入</t>
  </si>
  <si>
    <t>一、政府性基金支出</t>
  </si>
  <si>
    <t xml:space="preserve">  其他支出</t>
  </si>
  <si>
    <t xml:space="preserve">  其他功能科目支出</t>
  </si>
  <si>
    <t>三、政府性基金上年结余</t>
  </si>
  <si>
    <t xml:space="preserve">  债务转贷支出</t>
  </si>
  <si>
    <t>四、地方政府专项债务转贷收入</t>
  </si>
  <si>
    <t xml:space="preserve">  调出资金</t>
  </si>
  <si>
    <t>三、专项债务还本支出</t>
  </si>
  <si>
    <t>政府性基金收入总计</t>
  </si>
  <si>
    <t>政府性基金支出总计</t>
  </si>
  <si>
    <t>附件4：</t>
  </si>
  <si>
    <t>科目名称（类）</t>
  </si>
  <si>
    <t>科目名称（款）</t>
  </si>
  <si>
    <t>科目名称（项）</t>
  </si>
  <si>
    <t>项目单位</t>
  </si>
  <si>
    <t>年度新增债券</t>
  </si>
  <si>
    <t>备注</t>
  </si>
  <si>
    <t>小计</t>
  </si>
  <si>
    <t>一般债券</t>
  </si>
  <si>
    <t>专项债券</t>
  </si>
  <si>
    <t>市本级支出小计</t>
  </si>
  <si>
    <t>其他一般公共服务支出</t>
  </si>
  <si>
    <t>市委信息化中心</t>
  </si>
  <si>
    <t>市级安可替代项目</t>
  </si>
  <si>
    <t>机关事务管理局</t>
  </si>
  <si>
    <t>办公场所维修改造</t>
  </si>
  <si>
    <t>市场监督管理事务</t>
  </si>
  <si>
    <t>其他市场监督管理事务</t>
  </si>
  <si>
    <t>阳泉市市场监督管理局</t>
  </si>
  <si>
    <t>阳泉市综合检验检测中心实验科研楼</t>
  </si>
  <si>
    <t>公安</t>
  </si>
  <si>
    <t>信息化建设</t>
  </si>
  <si>
    <t>市公安局</t>
  </si>
  <si>
    <t>市公安局雪亮工程</t>
  </si>
  <si>
    <t>武装警察部队</t>
  </si>
  <si>
    <t>其他武装警察部队支出</t>
  </si>
  <si>
    <t>武警支队</t>
  </si>
  <si>
    <t>执勤一中队维修改造工程</t>
  </si>
  <si>
    <t>普通教育</t>
  </si>
  <si>
    <t>高中教育</t>
  </si>
  <si>
    <t>市一中</t>
  </si>
  <si>
    <t>消防后续工程</t>
  </si>
  <si>
    <t>其他普通教育支出</t>
  </si>
  <si>
    <t>市教育局</t>
  </si>
  <si>
    <t>智慧教育平台、智慧校园项目</t>
  </si>
  <si>
    <t>其他科学技术支出</t>
  </si>
  <si>
    <t>大数据局</t>
  </si>
  <si>
    <t>阳泉市数字政府（智慧城市）建设项目</t>
  </si>
  <si>
    <t>公立医院</t>
  </si>
  <si>
    <t>妇幼保健医院</t>
  </si>
  <si>
    <t>妇幼保健院</t>
  </si>
  <si>
    <t>儿童医院住院楼建设及附属设施</t>
  </si>
  <si>
    <t>中医（民族）医院</t>
  </si>
  <si>
    <t>中医医院</t>
  </si>
  <si>
    <t>阳泉市中医医院门诊住院楼及附属设施工程项目</t>
  </si>
  <si>
    <t>污染减排</t>
  </si>
  <si>
    <t>其他污染减排支出</t>
  </si>
  <si>
    <t>阳泉市能源局</t>
  </si>
  <si>
    <t>2020年冬季清洁取暖热源清洁化改造工程市级配套资金</t>
  </si>
  <si>
    <t>市住建局</t>
  </si>
  <si>
    <t>既有建筑能效提升工程市级补助资金</t>
  </si>
  <si>
    <t>城乡社区公共设施</t>
  </si>
  <si>
    <t>其他城乡社区公共设施支出</t>
  </si>
  <si>
    <t>市住建局、市规自局、中医医院等12家单位</t>
  </si>
  <si>
    <t>2021年春节前解决工程欠款</t>
  </si>
  <si>
    <t>国资委</t>
  </si>
  <si>
    <t>平阳路二期</t>
  </si>
  <si>
    <t>市住建局、市规自局、城投公司等7家单位</t>
  </si>
  <si>
    <t>省建投工程欠款</t>
  </si>
  <si>
    <t>桃河、义井河河道生态综合治理工程</t>
  </si>
  <si>
    <t>中环快速路（西南环）施工第五标段工程建设欠款</t>
  </si>
  <si>
    <t>狮脑山供水管道建设工程</t>
  </si>
  <si>
    <t>阳坡垴小游园工程</t>
  </si>
  <si>
    <t>市规自局</t>
  </si>
  <si>
    <t>魏家峪环城绿化二期工程建设项目</t>
  </si>
  <si>
    <t>规划展览馆强电、弱电工程项目</t>
  </si>
  <si>
    <t>阳泉市城市管理局</t>
  </si>
  <si>
    <t>市政工程管理处创卫工程及市政基础设施建设</t>
  </si>
  <si>
    <t>阳泉市狮脑山路地质灾害治理工程</t>
  </si>
  <si>
    <t>平定路机动车道路面大修（义井桥至石板坪）</t>
  </si>
  <si>
    <t>平定路机动车道路面大修（石板坪至东升段）</t>
  </si>
  <si>
    <t>创卫应急工程渗滤液处理设施改造项目</t>
  </si>
  <si>
    <t>公路水路运输</t>
  </si>
  <si>
    <t>其他公路水路运输支出</t>
  </si>
  <si>
    <t>阳泉市交通运输局</t>
  </si>
  <si>
    <t>“四好农村路建设项目”（市级配套）</t>
  </si>
  <si>
    <t>市交通局、平定县、盂县</t>
  </si>
  <si>
    <t>太行山一号旅游公路建设项目(市级配套）</t>
  </si>
  <si>
    <t>保障性安居工程支出</t>
  </si>
  <si>
    <t>其他保障性安居工程支出</t>
  </si>
  <si>
    <t>南庄安居小区</t>
  </si>
  <si>
    <t>消防事务</t>
  </si>
  <si>
    <t>其他消防事务支出</t>
  </si>
  <si>
    <t>阳泉市消防支队</t>
  </si>
  <si>
    <t>龙川工业园区消防站建设及特勤消防站加层改造项目</t>
  </si>
  <si>
    <t>森林消防事务</t>
  </si>
  <si>
    <t>森林消防应急救援</t>
  </si>
  <si>
    <t>市级森林防火专业队营房及场地训练生活配套设施费用</t>
  </si>
  <si>
    <t>其他支出</t>
  </si>
  <si>
    <t>其他政府性基金及对应专项债务收入安排的支出</t>
  </si>
  <si>
    <t>其他地方自行试点项目收益专项债券收入安排的支出</t>
  </si>
  <si>
    <t>阳泉市建设集团有限责任公司</t>
  </si>
  <si>
    <t>阳泉市城南产城融合产业园区基础设施配套工程</t>
  </si>
  <si>
    <t>阳泉文化旅游投资有限公司</t>
  </si>
  <si>
    <t>“阳泉山城记忆·1947”文化园</t>
  </si>
  <si>
    <t>阳泉市热力公司</t>
  </si>
  <si>
    <t>市热力公司郊区北部集中供热管网工程</t>
  </si>
  <si>
    <t>阳泉市广播电视台</t>
  </si>
  <si>
    <t>阳泉市广播电视台全台高清化、数字化改造及融媒体平台建设项目</t>
  </si>
  <si>
    <t>阳泉市中医医院</t>
  </si>
  <si>
    <t>阳泉市中医医院改扩建急诊科（含发热门诊）项目</t>
  </si>
  <si>
    <t>阳泉市城利固废处理有限公司</t>
  </si>
  <si>
    <t>阳泉市垃圾处理厂医疗废物处置中心移建工程</t>
  </si>
  <si>
    <t>阳泉市热力有限责任公司</t>
  </si>
  <si>
    <t>阳泉市热力有限责任公司老旧管网改造工程（2020-2025年）</t>
  </si>
  <si>
    <t>阳泉市煤气有限责任公司</t>
  </si>
  <si>
    <t>阳泉市煤气公司保安煤矿瓦斯利用二期工程</t>
  </si>
  <si>
    <t>阳泉市自来水有限责任公司</t>
  </si>
  <si>
    <t>阳泉市城区老工业区老旧供水管网改造工程</t>
  </si>
  <si>
    <t>阳泉市第四人民医院</t>
  </si>
  <si>
    <t>阳泉市第四人民医院救治能力提升工程</t>
  </si>
  <si>
    <t>阳泉市第三人民医院</t>
  </si>
  <si>
    <t>阳泉市第三人民医院（传染病定点医院）改扩建工程项目</t>
  </si>
  <si>
    <t>阳泉市第五人民医院</t>
  </si>
  <si>
    <t>阳泉市第五人民医院新建门诊医技楼及配套工程建设项目</t>
  </si>
  <si>
    <t>转移性支出小计</t>
  </si>
  <si>
    <t>转移性支出（一般公共预算）</t>
  </si>
  <si>
    <t>债务转贷支出</t>
  </si>
  <si>
    <t>地方政府一般债券转贷支出</t>
  </si>
  <si>
    <t>转移性支出（政府性基金预算）</t>
  </si>
  <si>
    <t>棚户区改造专项债券转贷支出</t>
  </si>
  <si>
    <t>分县区：平定县4.09亿元、开发区0.45亿元</t>
  </si>
  <si>
    <t>其他地方自行试点项目收益专项债券转贷支出</t>
  </si>
  <si>
    <t>分县区：平定县1.29亿元、盂县2.4亿元、郊区3.6亿元、城区0.8亿元、矿区0.41亿元、开发区3亿元</t>
  </si>
</sst>
</file>

<file path=xl/styles.xml><?xml version="1.0" encoding="utf-8"?>
<styleSheet xmlns="http://schemas.openxmlformats.org/spreadsheetml/2006/main">
  <numFmts count="8">
    <numFmt numFmtId="176" formatCode="#,##0.00_ "/>
    <numFmt numFmtId="43" formatCode="_ * #,##0.00_ ;_ * \-#,##0.00_ ;_ * &quot;-&quot;??_ ;_ @_ "/>
    <numFmt numFmtId="177" formatCode="#,##0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黑体"/>
      <charset val="134"/>
    </font>
    <font>
      <sz val="20"/>
      <color indexed="8"/>
      <name val="华文中宋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1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31" fillId="12" borderId="17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8" fontId="1" fillId="2" borderId="0" xfId="0" applyNumberFormat="1" applyFont="1" applyFill="1" applyBorder="1" applyAlignment="1">
      <alignment vertical="center"/>
    </xf>
    <xf numFmtId="178" fontId="1" fillId="2" borderId="0" xfId="0" applyNumberFormat="1" applyFont="1" applyFill="1" applyBorder="1" applyAlignment="1">
      <alignment vertical="center" wrapText="1"/>
    </xf>
    <xf numFmtId="178" fontId="2" fillId="2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Continuous" vertical="center"/>
    </xf>
    <xf numFmtId="178" fontId="1" fillId="0" borderId="0" xfId="0" applyNumberFormat="1" applyFont="1" applyFill="1" applyBorder="1" applyAlignment="1">
      <alignment horizontal="centerContinuous" vertical="center" wrapText="1"/>
    </xf>
    <xf numFmtId="178" fontId="1" fillId="0" borderId="0" xfId="0" applyNumberFormat="1" applyFont="1" applyFill="1" applyBorder="1" applyAlignment="1">
      <alignment horizontal="centerContinuous" vertical="center"/>
    </xf>
    <xf numFmtId="178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Continuous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left" vertical="center"/>
    </xf>
    <xf numFmtId="178" fontId="6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 wrapText="1"/>
    </xf>
    <xf numFmtId="178" fontId="4" fillId="0" borderId="4" xfId="0" applyNumberFormat="1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left" vertical="center"/>
    </xf>
    <xf numFmtId="178" fontId="4" fillId="3" borderId="2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right" vertical="center"/>
    </xf>
    <xf numFmtId="177" fontId="4" fillId="3" borderId="2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left" vertical="center"/>
    </xf>
    <xf numFmtId="178" fontId="4" fillId="0" borderId="2" xfId="0" applyNumberFormat="1" applyFont="1" applyFill="1" applyBorder="1" applyAlignment="1">
      <alignment horizontal="left" vertical="center" wrapText="1"/>
    </xf>
    <xf numFmtId="178" fontId="8" fillId="0" borderId="2" xfId="12" applyNumberFormat="1" applyFont="1" applyFill="1" applyBorder="1" applyAlignment="1">
      <alignment vertical="center" wrapText="1"/>
    </xf>
    <xf numFmtId="178" fontId="9" fillId="0" borderId="2" xfId="12" applyNumberFormat="1" applyFont="1" applyFill="1" applyBorder="1" applyAlignment="1">
      <alignment vertical="center" wrapText="1"/>
    </xf>
    <xf numFmtId="178" fontId="7" fillId="0" borderId="2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 wrapText="1"/>
    </xf>
    <xf numFmtId="176" fontId="3" fillId="2" borderId="0" xfId="0" applyNumberFormat="1" applyFont="1" applyFill="1" applyBorder="1" applyAlignment="1">
      <alignment horizontal="centerContinuous" vertical="center" wrapText="1"/>
    </xf>
    <xf numFmtId="176" fontId="1" fillId="2" borderId="0" xfId="0" applyNumberFormat="1" applyFont="1" applyFill="1" applyBorder="1" applyAlignment="1">
      <alignment horizontal="centerContinuous" vertical="center" wrapText="1"/>
    </xf>
    <xf numFmtId="176" fontId="1" fillId="0" borderId="6" xfId="0" applyNumberFormat="1" applyFont="1" applyFill="1" applyBorder="1" applyAlignment="1">
      <alignment horizontal="centerContinuous" vertical="center" wrapText="1"/>
    </xf>
    <xf numFmtId="176" fontId="1" fillId="0" borderId="7" xfId="0" applyNumberFormat="1" applyFont="1" applyFill="1" applyBorder="1" applyAlignment="1">
      <alignment horizontal="centerContinuous" vertical="center" wrapText="1"/>
    </xf>
    <xf numFmtId="176" fontId="1" fillId="0" borderId="8" xfId="0" applyNumberFormat="1" applyFont="1" applyFill="1" applyBorder="1" applyAlignment="1">
      <alignment horizontal="centerContinuous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right" vertical="center"/>
    </xf>
    <xf numFmtId="176" fontId="10" fillId="2" borderId="9" xfId="0" applyNumberFormat="1" applyFont="1" applyFill="1" applyBorder="1" applyAlignment="1">
      <alignment vertical="center" wrapText="1"/>
    </xf>
    <xf numFmtId="177" fontId="1" fillId="2" borderId="9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centerContinuous" vertical="center" wrapText="1"/>
    </xf>
    <xf numFmtId="176" fontId="1" fillId="0" borderId="0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77" fontId="1" fillId="2" borderId="2" xfId="0" applyNumberFormat="1" applyFont="1" applyFill="1" applyBorder="1" applyAlignment="1">
      <alignment horizontal="right" vertical="center" wrapText="1"/>
    </xf>
    <xf numFmtId="176" fontId="10" fillId="2" borderId="2" xfId="0" applyNumberFormat="1" applyFont="1" applyFill="1" applyBorder="1" applyAlignment="1">
      <alignment vertical="center" wrapText="1"/>
    </xf>
    <xf numFmtId="0" fontId="1" fillId="0" borderId="0" xfId="45">
      <alignment vertical="center"/>
    </xf>
    <xf numFmtId="0" fontId="4" fillId="0" borderId="0" xfId="45" applyFont="1" applyFill="1" applyAlignment="1"/>
    <xf numFmtId="0" fontId="11" fillId="0" borderId="0" xfId="45" applyNumberFormat="1" applyFont="1" applyFill="1" applyAlignment="1" applyProtection="1">
      <alignment horizontal="centerContinuous" vertical="center"/>
    </xf>
    <xf numFmtId="0" fontId="12" fillId="0" borderId="0" xfId="45" applyNumberFormat="1" applyFont="1" applyFill="1" applyAlignment="1" applyProtection="1">
      <alignment horizontal="centerContinuous" vertical="center"/>
    </xf>
    <xf numFmtId="0" fontId="1" fillId="0" borderId="10" xfId="45" applyNumberFormat="1" applyFont="1" applyFill="1" applyBorder="1" applyAlignment="1" applyProtection="1">
      <alignment horizontal="center" vertical="center"/>
    </xf>
    <xf numFmtId="0" fontId="1" fillId="0" borderId="0" xfId="45" applyFont="1" applyFill="1" applyAlignment="1"/>
    <xf numFmtId="0" fontId="13" fillId="0" borderId="0" xfId="45" applyNumberFormat="1" applyFont="1" applyFill="1" applyBorder="1" applyAlignment="1" applyProtection="1">
      <alignment vertical="center"/>
    </xf>
    <xf numFmtId="0" fontId="13" fillId="0" borderId="0" xfId="45" applyNumberFormat="1" applyFont="1" applyFill="1" applyAlignment="1" applyProtection="1">
      <alignment vertical="center"/>
    </xf>
    <xf numFmtId="0" fontId="14" fillId="0" borderId="1" xfId="45" applyNumberFormat="1" applyFont="1" applyFill="1" applyBorder="1" applyAlignment="1" applyProtection="1">
      <alignment horizontal="center" vertical="center"/>
    </xf>
    <xf numFmtId="0" fontId="2" fillId="0" borderId="6" xfId="45" applyNumberFormat="1" applyFont="1" applyFill="1" applyBorder="1" applyAlignment="1" applyProtection="1">
      <alignment horizontal="centerContinuous" vertical="center" wrapText="1"/>
    </xf>
    <xf numFmtId="0" fontId="2" fillId="0" borderId="7" xfId="45" applyNumberFormat="1" applyFont="1" applyFill="1" applyBorder="1" applyAlignment="1" applyProtection="1">
      <alignment horizontal="centerContinuous" vertical="center" wrapText="1"/>
    </xf>
    <xf numFmtId="0" fontId="2" fillId="0" borderId="8" xfId="45" applyNumberFormat="1" applyFont="1" applyFill="1" applyBorder="1" applyAlignment="1" applyProtection="1">
      <alignment horizontal="centerContinuous" vertical="center" wrapText="1"/>
    </xf>
    <xf numFmtId="0" fontId="14" fillId="0" borderId="3" xfId="45" applyNumberFormat="1" applyFont="1" applyFill="1" applyBorder="1" applyAlignment="1" applyProtection="1">
      <alignment horizontal="center" vertical="center"/>
    </xf>
    <xf numFmtId="0" fontId="8" fillId="0" borderId="2" xfId="45" applyNumberFormat="1" applyFont="1" applyFill="1" applyBorder="1" applyAlignment="1" applyProtection="1">
      <alignment horizontal="center" vertical="center" wrapText="1"/>
    </xf>
    <xf numFmtId="0" fontId="1" fillId="0" borderId="2" xfId="45" applyFont="1" applyFill="1" applyBorder="1">
      <alignment vertical="center"/>
    </xf>
    <xf numFmtId="176" fontId="2" fillId="0" borderId="2" xfId="45" applyNumberFormat="1" applyFont="1" applyFill="1" applyBorder="1" applyAlignment="1">
      <alignment horizontal="right" vertical="center" wrapText="1"/>
    </xf>
    <xf numFmtId="176" fontId="1" fillId="0" borderId="2" xfId="45" applyNumberFormat="1" applyFont="1" applyFill="1" applyBorder="1" applyAlignment="1">
      <alignment horizontal="right" vertical="center" wrapText="1"/>
    </xf>
    <xf numFmtId="0" fontId="13" fillId="0" borderId="10" xfId="45" applyNumberFormat="1" applyFont="1" applyFill="1" applyBorder="1" applyAlignment="1" applyProtection="1">
      <alignment horizontal="right" vertical="center"/>
    </xf>
    <xf numFmtId="0" fontId="8" fillId="0" borderId="2" xfId="45" applyNumberFormat="1" applyFont="1" applyFill="1" applyBorder="1" applyAlignment="1" applyProtection="1">
      <alignment horizontal="left" vertical="center" wrapText="1"/>
    </xf>
    <xf numFmtId="179" fontId="1" fillId="0" borderId="2" xfId="45" applyNumberFormat="1" applyFont="1" applyFill="1" applyBorder="1" applyAlignment="1">
      <alignment horizontal="right" vertical="center" wrapText="1"/>
    </xf>
    <xf numFmtId="179" fontId="4" fillId="0" borderId="2" xfId="45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1.2017年地方政府新增债券需求项目情况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2017新增债券预算调整方案附表（人大常委会）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68"/>
  <sheetViews>
    <sheetView showZeros="0" tabSelected="1" workbookViewId="0">
      <selection activeCell="O7" sqref="O7"/>
    </sheetView>
  </sheetViews>
  <sheetFormatPr defaultColWidth="10" defaultRowHeight="14.25"/>
  <cols>
    <col min="1" max="1" width="12" style="54" customWidth="1"/>
    <col min="2" max="10" width="10" style="54" customWidth="1"/>
    <col min="11" max="11" width="25.125" style="54" customWidth="1"/>
    <col min="12" max="222" width="10" style="54"/>
    <col min="223" max="16360" width="10" style="53"/>
  </cols>
  <sheetData>
    <row r="1" ht="22" customHeight="1" spans="1:1">
      <c r="A1" s="54" t="s">
        <v>0</v>
      </c>
    </row>
    <row r="2" s="53" customFormat="1" ht="29.25" customHeight="1" spans="1:222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</row>
    <row r="3" s="53" customFormat="1" ht="21.75" customHeight="1" spans="1:222">
      <c r="A3" s="57"/>
      <c r="B3" s="58"/>
      <c r="C3" s="59"/>
      <c r="D3" s="59"/>
      <c r="E3" s="60"/>
      <c r="F3" s="60"/>
      <c r="G3" s="60"/>
      <c r="H3" s="58"/>
      <c r="I3" s="59"/>
      <c r="J3" s="59"/>
      <c r="K3" s="70" t="s">
        <v>2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</row>
    <row r="4" s="53" customFormat="1" ht="26.25" customHeight="1" spans="1:222">
      <c r="A4" s="61" t="s">
        <v>3</v>
      </c>
      <c r="B4" s="62" t="s">
        <v>4</v>
      </c>
      <c r="C4" s="63"/>
      <c r="D4" s="64"/>
      <c r="E4" s="63" t="s">
        <v>5</v>
      </c>
      <c r="F4" s="63"/>
      <c r="G4" s="63"/>
      <c r="H4" s="62" t="s">
        <v>6</v>
      </c>
      <c r="I4" s="63"/>
      <c r="J4" s="64"/>
      <c r="K4" s="61" t="s">
        <v>7</v>
      </c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</row>
    <row r="5" s="53" customFormat="1" ht="33" customHeight="1" spans="1:222">
      <c r="A5" s="65"/>
      <c r="B5" s="66" t="s">
        <v>8</v>
      </c>
      <c r="C5" s="66" t="s">
        <v>9</v>
      </c>
      <c r="D5" s="66" t="s">
        <v>10</v>
      </c>
      <c r="E5" s="66" t="s">
        <v>8</v>
      </c>
      <c r="F5" s="66" t="s">
        <v>9</v>
      </c>
      <c r="G5" s="66" t="s">
        <v>10</v>
      </c>
      <c r="H5" s="66" t="s">
        <v>8</v>
      </c>
      <c r="I5" s="66" t="s">
        <v>9</v>
      </c>
      <c r="J5" s="66" t="s">
        <v>10</v>
      </c>
      <c r="K5" s="71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</row>
    <row r="6" s="53" customFormat="1" ht="33" customHeight="1" spans="1:222">
      <c r="A6" s="67" t="s">
        <v>11</v>
      </c>
      <c r="B6" s="68">
        <f>B7+B8</f>
        <v>55.65</v>
      </c>
      <c r="C6" s="68">
        <f t="shared" ref="C6:J6" si="0">C7+C8</f>
        <v>11.2</v>
      </c>
      <c r="D6" s="68">
        <f t="shared" si="0"/>
        <v>44.45</v>
      </c>
      <c r="E6" s="68">
        <f t="shared" si="0"/>
        <v>260.45</v>
      </c>
      <c r="F6" s="68">
        <f t="shared" si="0"/>
        <v>133</v>
      </c>
      <c r="G6" s="68">
        <f t="shared" si="0"/>
        <v>127.45</v>
      </c>
      <c r="H6" s="68">
        <f t="shared" si="0"/>
        <v>30.99</v>
      </c>
      <c r="I6" s="68">
        <f t="shared" si="0"/>
        <v>8.89</v>
      </c>
      <c r="J6" s="68">
        <f t="shared" si="0"/>
        <v>22.1</v>
      </c>
      <c r="K6" s="72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</row>
    <row r="7" s="53" customFormat="1" ht="33" customHeight="1" spans="1:217">
      <c r="A7" s="67" t="s">
        <v>12</v>
      </c>
      <c r="B7" s="69">
        <f>C7+D7</f>
        <v>40.88</v>
      </c>
      <c r="C7" s="69">
        <f>5.1+1.3+1.7</f>
        <v>8.1</v>
      </c>
      <c r="D7" s="69">
        <f>10.43+22.35</f>
        <v>32.78</v>
      </c>
      <c r="E7" s="69">
        <f>F7+G7</f>
        <v>120.01</v>
      </c>
      <c r="F7" s="69">
        <f>48.65+I7</f>
        <v>53.48</v>
      </c>
      <c r="G7" s="69">
        <f>60.68+J7</f>
        <v>66.53</v>
      </c>
      <c r="H7" s="69">
        <f>I7+J7</f>
        <v>10.68</v>
      </c>
      <c r="I7" s="69">
        <v>4.83</v>
      </c>
      <c r="J7" s="69">
        <v>5.85</v>
      </c>
      <c r="K7" s="73" t="s">
        <v>13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</row>
    <row r="8" s="53" customFormat="1" ht="33" customHeight="1" spans="1:217">
      <c r="A8" s="67" t="s">
        <v>14</v>
      </c>
      <c r="B8" s="68">
        <f>B9+B10+B11+B12+B13+B14</f>
        <v>14.77</v>
      </c>
      <c r="C8" s="68">
        <f t="shared" ref="C8:J8" si="1">C9+C10+C11+C12+C13+C14</f>
        <v>3.1</v>
      </c>
      <c r="D8" s="68">
        <f t="shared" si="1"/>
        <v>11.67</v>
      </c>
      <c r="E8" s="68">
        <f t="shared" si="1"/>
        <v>140.44</v>
      </c>
      <c r="F8" s="68">
        <f t="shared" si="1"/>
        <v>79.52</v>
      </c>
      <c r="G8" s="68">
        <f t="shared" si="1"/>
        <v>60.92</v>
      </c>
      <c r="H8" s="68">
        <f t="shared" si="1"/>
        <v>20.31</v>
      </c>
      <c r="I8" s="68">
        <f t="shared" si="1"/>
        <v>4.06</v>
      </c>
      <c r="J8" s="68">
        <f t="shared" si="1"/>
        <v>16.25</v>
      </c>
      <c r="K8" s="73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</row>
    <row r="9" s="53" customFormat="1" ht="33" customHeight="1" spans="1:217">
      <c r="A9" s="67" t="s">
        <v>15</v>
      </c>
      <c r="B9" s="69">
        <f t="shared" ref="B9:B14" si="2">C9+D9</f>
        <v>3.6</v>
      </c>
      <c r="C9" s="69">
        <f>0.5+0.2</f>
        <v>0.7</v>
      </c>
      <c r="D9" s="69">
        <v>2.9</v>
      </c>
      <c r="E9" s="69">
        <f t="shared" ref="E9:E14" si="3">F9+G9</f>
        <v>36.51</v>
      </c>
      <c r="F9" s="69">
        <f>17+I9</f>
        <v>18.4</v>
      </c>
      <c r="G9" s="69">
        <f>12.73+J9</f>
        <v>18.11</v>
      </c>
      <c r="H9" s="69">
        <f t="shared" ref="H9:H14" si="4">I9+J9</f>
        <v>6.78</v>
      </c>
      <c r="I9" s="69">
        <v>1.4</v>
      </c>
      <c r="J9" s="69">
        <v>5.38</v>
      </c>
      <c r="K9" s="73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</row>
    <row r="10" s="53" customFormat="1" ht="33" customHeight="1" spans="1:217">
      <c r="A10" s="67" t="s">
        <v>16</v>
      </c>
      <c r="B10" s="69">
        <f t="shared" si="2"/>
        <v>3.1</v>
      </c>
      <c r="C10" s="69">
        <v>0.5</v>
      </c>
      <c r="D10" s="69">
        <v>2.6</v>
      </c>
      <c r="E10" s="69">
        <f t="shared" si="3"/>
        <v>38.49</v>
      </c>
      <c r="F10" s="69">
        <f>27.47+I10</f>
        <v>28.87</v>
      </c>
      <c r="G10" s="69">
        <f>7.22+J10</f>
        <v>9.62</v>
      </c>
      <c r="H10" s="69">
        <f t="shared" si="4"/>
        <v>3.8</v>
      </c>
      <c r="I10" s="69">
        <v>1.4</v>
      </c>
      <c r="J10" s="69">
        <v>2.4</v>
      </c>
      <c r="K10" s="73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</row>
    <row r="11" s="53" customFormat="1" ht="33" customHeight="1" spans="1:217">
      <c r="A11" s="67" t="s">
        <v>17</v>
      </c>
      <c r="B11" s="69">
        <f t="shared" si="2"/>
        <v>2.1</v>
      </c>
      <c r="C11" s="69">
        <v>0.5</v>
      </c>
      <c r="D11" s="69">
        <v>1.6</v>
      </c>
      <c r="E11" s="69">
        <f t="shared" si="3"/>
        <v>40.65</v>
      </c>
      <c r="F11" s="69">
        <f>22.25+I11</f>
        <v>22.95</v>
      </c>
      <c r="G11" s="69">
        <f>14.1+J11</f>
        <v>17.7</v>
      </c>
      <c r="H11" s="69">
        <f t="shared" si="4"/>
        <v>4.3</v>
      </c>
      <c r="I11" s="69">
        <v>0.7</v>
      </c>
      <c r="J11" s="69">
        <v>3.6</v>
      </c>
      <c r="K11" s="7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</row>
    <row r="12" s="53" customFormat="1" ht="33" customHeight="1" spans="1:217">
      <c r="A12" s="67" t="s">
        <v>18</v>
      </c>
      <c r="B12" s="69">
        <f t="shared" si="2"/>
        <v>2.47</v>
      </c>
      <c r="C12" s="69">
        <v>0.5</v>
      </c>
      <c r="D12" s="69">
        <v>1.97</v>
      </c>
      <c r="E12" s="69">
        <f t="shared" si="3"/>
        <v>6.98</v>
      </c>
      <c r="F12" s="69">
        <f>3.23+I12</f>
        <v>3.51</v>
      </c>
      <c r="G12" s="69">
        <f>2.67+J12</f>
        <v>3.47</v>
      </c>
      <c r="H12" s="69">
        <f t="shared" si="4"/>
        <v>1.08</v>
      </c>
      <c r="I12" s="69">
        <v>0.28</v>
      </c>
      <c r="J12" s="69">
        <v>0.8</v>
      </c>
      <c r="K12" s="73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</row>
    <row r="13" s="53" customFormat="1" ht="33" customHeight="1" spans="1:217">
      <c r="A13" s="67" t="s">
        <v>19</v>
      </c>
      <c r="B13" s="69">
        <f t="shared" si="2"/>
        <v>0.6</v>
      </c>
      <c r="C13" s="69">
        <v>0.6</v>
      </c>
      <c r="D13" s="69"/>
      <c r="E13" s="69">
        <f t="shared" si="3"/>
        <v>3.79</v>
      </c>
      <c r="F13" s="69">
        <f>3.1+I13</f>
        <v>3.38</v>
      </c>
      <c r="G13" s="69">
        <v>0.41</v>
      </c>
      <c r="H13" s="69">
        <f t="shared" si="4"/>
        <v>0.69</v>
      </c>
      <c r="I13" s="69">
        <v>0.28</v>
      </c>
      <c r="J13" s="69">
        <v>0.41</v>
      </c>
      <c r="K13" s="7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</row>
    <row r="14" s="53" customFormat="1" ht="35.1" customHeight="1" spans="1:217">
      <c r="A14" s="67" t="s">
        <v>20</v>
      </c>
      <c r="B14" s="69">
        <f t="shared" si="2"/>
        <v>2.9</v>
      </c>
      <c r="C14" s="69">
        <v>0.3</v>
      </c>
      <c r="D14" s="69">
        <v>2.6</v>
      </c>
      <c r="E14" s="69">
        <f t="shared" si="3"/>
        <v>14.02</v>
      </c>
      <c r="F14" s="69">
        <f>2.41</f>
        <v>2.41</v>
      </c>
      <c r="G14" s="69">
        <f>7.95+J14</f>
        <v>11.61</v>
      </c>
      <c r="H14" s="69">
        <f t="shared" si="4"/>
        <v>3.66</v>
      </c>
      <c r="I14" s="69">
        <v>0</v>
      </c>
      <c r="J14" s="69">
        <v>3.66</v>
      </c>
      <c r="K14" s="7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</row>
    <row r="16" s="53" customFormat="1" spans="1:217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</row>
    <row r="17" s="53" customFormat="1" spans="1:22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</row>
    <row r="18" s="53" customFormat="1" spans="1:22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</row>
    <row r="19" s="53" customFormat="1" spans="1:22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</row>
    <row r="20" s="53" customFormat="1" spans="1:22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</row>
    <row r="21" s="53" customFormat="1" spans="1:22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</row>
    <row r="22" s="53" customFormat="1" spans="1:22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</row>
    <row r="23" s="53" customFormat="1" spans="1:22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</row>
    <row r="24" s="53" customFormat="1" spans="1:22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</row>
    <row r="25" s="53" customFormat="1" spans="1:22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</row>
    <row r="26" s="53" customFormat="1" spans="1:22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</row>
    <row r="27" s="53" customFormat="1" spans="1:22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</row>
    <row r="28" s="53" customFormat="1" spans="1:22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</row>
    <row r="29" s="53" customFormat="1" spans="1:22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</row>
    <row r="30" s="53" customFormat="1" spans="1:22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</row>
    <row r="31" s="53" customFormat="1" spans="1:22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</row>
    <row r="32" s="53" customFormat="1" spans="1:22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</row>
    <row r="33" s="53" customFormat="1" spans="1:22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</row>
    <row r="34" s="53" customFormat="1" spans="1:22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</row>
    <row r="35" s="53" customFormat="1" spans="1:22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</row>
    <row r="36" s="53" customFormat="1" spans="1:22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</row>
    <row r="37" s="53" customFormat="1" spans="1:22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</row>
    <row r="38" s="53" customFormat="1" spans="1:22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</row>
    <row r="39" s="53" customFormat="1" spans="1:22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</row>
    <row r="40" s="53" customFormat="1" spans="1:22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</row>
    <row r="41" s="53" customFormat="1" spans="1:22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</row>
    <row r="42" s="53" customFormat="1" spans="1:22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</row>
    <row r="43" s="53" customFormat="1" spans="1:22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</row>
    <row r="44" s="53" customFormat="1" spans="1:22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</row>
    <row r="45" s="53" customFormat="1" spans="1:22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</row>
    <row r="46" s="53" customFormat="1" spans="1:22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</row>
    <row r="47" s="53" customFormat="1" spans="1:22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</row>
    <row r="48" s="53" customFormat="1" spans="1:22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</row>
    <row r="49" s="53" customFormat="1" spans="1:22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</row>
    <row r="50" s="53" customFormat="1" spans="1:22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</row>
    <row r="51" s="53" customFormat="1" spans="1:22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</row>
    <row r="52" s="53" customFormat="1" spans="1:22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</row>
    <row r="53" s="53" customFormat="1" spans="1:22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</row>
    <row r="54" s="53" customFormat="1" spans="1:22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</row>
    <row r="55" s="53" customFormat="1" spans="1:22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</row>
    <row r="56" s="53" customFormat="1" spans="1:22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</row>
    <row r="57" s="53" customFormat="1" spans="1:22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</row>
    <row r="58" s="53" customFormat="1" spans="1:22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</row>
    <row r="59" s="53" customFormat="1" spans="1:22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</row>
    <row r="60" s="53" customFormat="1" spans="1:22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</row>
    <row r="61" s="53" customFormat="1" spans="1:22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</row>
    <row r="62" s="53" customFormat="1" spans="1:22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</row>
    <row r="63" s="53" customFormat="1" spans="1:22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</row>
    <row r="64" s="53" customFormat="1" spans="1:22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</row>
    <row r="65" s="53" customFormat="1" spans="1:22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</row>
    <row r="66" s="53" customFormat="1" spans="1:22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</row>
    <row r="67" s="53" customFormat="1" spans="1:22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</row>
    <row r="68" s="53" customFormat="1" spans="1:22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</row>
  </sheetData>
  <mergeCells count="1">
    <mergeCell ref="A4:A5"/>
  </mergeCells>
  <printOptions horizontalCentered="1"/>
  <pageMargins left="0.751388888888889" right="0.751388888888889" top="1" bottom="1" header="0.5" footer="0.5"/>
  <pageSetup paperSize="9" firstPageNumber="9" orientation="landscape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Zeros="0" tabSelected="1" zoomScale="115" zoomScaleNormal="115" workbookViewId="0">
      <selection activeCell="O7" sqref="O7"/>
    </sheetView>
  </sheetViews>
  <sheetFormatPr defaultColWidth="20.875" defaultRowHeight="35.25" customHeight="1" outlineLevelCol="7"/>
  <cols>
    <col min="1" max="1" width="28.375" style="34" customWidth="1"/>
    <col min="2" max="2" width="12.125" style="34" customWidth="1"/>
    <col min="3" max="3" width="10.75" style="34" customWidth="1"/>
    <col min="4" max="4" width="13.75" style="34" customWidth="1"/>
    <col min="5" max="5" width="28.375" style="34" customWidth="1"/>
    <col min="6" max="6" width="12.75" style="34" customWidth="1"/>
    <col min="7" max="7" width="11.625" style="34" customWidth="1"/>
    <col min="8" max="8" width="14.25" style="34" customWidth="1"/>
    <col min="9" max="16384" width="20.875" style="34"/>
  </cols>
  <sheetData>
    <row r="1" customHeight="1" spans="1:1">
      <c r="A1" s="34" t="s">
        <v>21</v>
      </c>
    </row>
    <row r="2" ht="21" customHeight="1" spans="1:8">
      <c r="A2" s="47" t="s">
        <v>1</v>
      </c>
      <c r="B2" s="48"/>
      <c r="C2" s="48"/>
      <c r="D2" s="48"/>
      <c r="E2" s="48"/>
      <c r="F2" s="48"/>
      <c r="G2" s="48"/>
      <c r="H2" s="48"/>
    </row>
    <row r="3" ht="15" customHeight="1" spans="8:8">
      <c r="H3" s="34" t="s">
        <v>22</v>
      </c>
    </row>
    <row r="4" ht="26.25" customHeight="1" spans="1:8">
      <c r="A4" s="39" t="s">
        <v>23</v>
      </c>
      <c r="B4" s="40"/>
      <c r="C4" s="40"/>
      <c r="D4" s="41"/>
      <c r="E4" s="39" t="s">
        <v>24</v>
      </c>
      <c r="F4" s="40"/>
      <c r="G4" s="40"/>
      <c r="H4" s="41"/>
    </row>
    <row r="5" ht="29.25" customHeight="1" spans="1:8">
      <c r="A5" s="42" t="s">
        <v>25</v>
      </c>
      <c r="B5" s="42" t="s">
        <v>26</v>
      </c>
      <c r="C5" s="42" t="s">
        <v>27</v>
      </c>
      <c r="D5" s="42" t="s">
        <v>28</v>
      </c>
      <c r="E5" s="42" t="s">
        <v>29</v>
      </c>
      <c r="F5" s="42" t="s">
        <v>30</v>
      </c>
      <c r="G5" s="42" t="s">
        <v>27</v>
      </c>
      <c r="H5" s="42" t="s">
        <v>31</v>
      </c>
    </row>
    <row r="6" ht="19.5" customHeight="1" spans="1:8">
      <c r="A6" s="43" t="s">
        <v>32</v>
      </c>
      <c r="B6" s="44">
        <v>307600</v>
      </c>
      <c r="C6" s="44"/>
      <c r="D6" s="44">
        <f>B6+C6</f>
        <v>307600</v>
      </c>
      <c r="E6" s="43" t="s">
        <v>33</v>
      </c>
      <c r="F6" s="44">
        <v>437478</v>
      </c>
      <c r="G6" s="44">
        <f>48300-724</f>
        <v>47576</v>
      </c>
      <c r="H6" s="44">
        <f>F6+G6</f>
        <v>485054</v>
      </c>
    </row>
    <row r="7" ht="19.5" customHeight="1" spans="1:8">
      <c r="A7" s="43"/>
      <c r="B7" s="44"/>
      <c r="C7" s="44"/>
      <c r="D7" s="44">
        <f>B7+C7</f>
        <v>0</v>
      </c>
      <c r="E7" s="43" t="s">
        <v>34</v>
      </c>
      <c r="F7" s="44">
        <v>64190</v>
      </c>
      <c r="G7" s="44">
        <v>3300</v>
      </c>
      <c r="H7" s="44">
        <f>F7+G7</f>
        <v>67490</v>
      </c>
    </row>
    <row r="8" ht="17.25" customHeight="1" spans="1:8">
      <c r="A8" s="43"/>
      <c r="B8" s="44"/>
      <c r="C8" s="44"/>
      <c r="D8" s="44">
        <f>B8+C8</f>
        <v>0</v>
      </c>
      <c r="E8" s="49" t="s">
        <v>35</v>
      </c>
      <c r="F8" s="44">
        <v>34529</v>
      </c>
      <c r="G8" s="44">
        <v>1588</v>
      </c>
      <c r="H8" s="44">
        <f>F8+G8</f>
        <v>36117</v>
      </c>
    </row>
    <row r="9" ht="17.25" customHeight="1" spans="1:8">
      <c r="A9" s="43"/>
      <c r="B9" s="44"/>
      <c r="C9" s="44"/>
      <c r="D9" s="44"/>
      <c r="E9" s="49" t="s">
        <v>36</v>
      </c>
      <c r="F9" s="44">
        <v>36054</v>
      </c>
      <c r="G9" s="44">
        <v>1400</v>
      </c>
      <c r="H9" s="44">
        <f>F9+G9</f>
        <v>37454</v>
      </c>
    </row>
    <row r="10" ht="17.25" customHeight="1" spans="1:8">
      <c r="A10" s="43"/>
      <c r="B10" s="44"/>
      <c r="C10" s="44"/>
      <c r="D10" s="44"/>
      <c r="E10" s="49" t="s">
        <v>37</v>
      </c>
      <c r="F10" s="44">
        <v>2882</v>
      </c>
      <c r="G10" s="44">
        <v>1800</v>
      </c>
      <c r="H10" s="44">
        <f>F10+G10</f>
        <v>4682</v>
      </c>
    </row>
    <row r="11" ht="17.25" customHeight="1" spans="1:8">
      <c r="A11" s="43"/>
      <c r="B11" s="44"/>
      <c r="C11" s="44"/>
      <c r="D11" s="44"/>
      <c r="E11" s="49" t="s">
        <v>38</v>
      </c>
      <c r="F11" s="44">
        <v>68438</v>
      </c>
      <c r="G11" s="44">
        <v>1115</v>
      </c>
      <c r="H11" s="44">
        <f t="shared" ref="H11:H16" si="0">F11+G11</f>
        <v>69553</v>
      </c>
    </row>
    <row r="12" ht="17.25" customHeight="1" spans="1:8">
      <c r="A12" s="43"/>
      <c r="B12" s="44"/>
      <c r="C12" s="44"/>
      <c r="D12" s="44"/>
      <c r="E12" s="49" t="s">
        <v>39</v>
      </c>
      <c r="F12" s="44">
        <v>70182</v>
      </c>
      <c r="G12" s="44">
        <v>6763</v>
      </c>
      <c r="H12" s="44">
        <f t="shared" si="0"/>
        <v>76945</v>
      </c>
    </row>
    <row r="13" ht="17.25" customHeight="1" spans="1:8">
      <c r="A13" s="43"/>
      <c r="B13" s="44"/>
      <c r="C13" s="44"/>
      <c r="D13" s="44">
        <f>B13+C13</f>
        <v>0</v>
      </c>
      <c r="E13" s="49" t="s">
        <v>40</v>
      </c>
      <c r="F13" s="44">
        <v>13434</v>
      </c>
      <c r="G13" s="44">
        <v>14893</v>
      </c>
      <c r="H13" s="44">
        <f t="shared" si="0"/>
        <v>28327</v>
      </c>
    </row>
    <row r="14" ht="17.25" customHeight="1" spans="1:8">
      <c r="A14" s="43"/>
      <c r="B14" s="44"/>
      <c r="C14" s="44"/>
      <c r="D14" s="44">
        <f>B14+C14</f>
        <v>0</v>
      </c>
      <c r="E14" s="49" t="s">
        <v>41</v>
      </c>
      <c r="F14" s="44">
        <v>4781</v>
      </c>
      <c r="G14" s="44">
        <v>15467</v>
      </c>
      <c r="H14" s="44">
        <f t="shared" si="0"/>
        <v>20248</v>
      </c>
    </row>
    <row r="15" ht="17.25" customHeight="1" spans="1:8">
      <c r="A15" s="43"/>
      <c r="B15" s="44"/>
      <c r="C15" s="44"/>
      <c r="D15" s="44"/>
      <c r="E15" s="49" t="s">
        <v>42</v>
      </c>
      <c r="F15" s="44">
        <v>8413</v>
      </c>
      <c r="G15" s="44">
        <v>286</v>
      </c>
      <c r="H15" s="44">
        <f t="shared" si="0"/>
        <v>8699</v>
      </c>
    </row>
    <row r="16" ht="17.25" customHeight="1" spans="1:8">
      <c r="A16" s="43"/>
      <c r="B16" s="44"/>
      <c r="C16" s="44"/>
      <c r="D16" s="44">
        <f t="shared" ref="D16:D23" si="1">B16+C16</f>
        <v>0</v>
      </c>
      <c r="E16" s="50" t="s">
        <v>43</v>
      </c>
      <c r="F16" s="44">
        <v>5430</v>
      </c>
      <c r="G16" s="44">
        <v>964</v>
      </c>
      <c r="H16" s="44">
        <f t="shared" si="0"/>
        <v>6394</v>
      </c>
    </row>
    <row r="17" ht="17.25" customHeight="1" spans="1:8">
      <c r="A17" s="43"/>
      <c r="B17" s="44"/>
      <c r="C17" s="44"/>
      <c r="D17" s="44">
        <f t="shared" si="1"/>
        <v>0</v>
      </c>
      <c r="E17" s="43" t="s">
        <v>44</v>
      </c>
      <c r="F17" s="44">
        <f>F6-F7-F8-F13-F14-F16-F11-F12-F15-F9</f>
        <v>132027</v>
      </c>
      <c r="G17" s="44">
        <f>G6-G7-G8-G13-G14-G16-G11-G12-G15-G9-G10</f>
        <v>0</v>
      </c>
      <c r="H17" s="44">
        <f>H6-H7-H8-H13-H14-H16-H11-H12-H15-H9</f>
        <v>133827</v>
      </c>
    </row>
    <row r="18" ht="17.25" customHeight="1" spans="1:8">
      <c r="A18" s="43" t="s">
        <v>45</v>
      </c>
      <c r="B18" s="44">
        <v>524198</v>
      </c>
      <c r="C18" s="44"/>
      <c r="D18" s="44">
        <f t="shared" si="1"/>
        <v>524198</v>
      </c>
      <c r="E18" s="43" t="s">
        <v>46</v>
      </c>
      <c r="F18" s="44">
        <v>426634</v>
      </c>
      <c r="G18" s="44"/>
      <c r="H18" s="44">
        <f>F18+G18</f>
        <v>426634</v>
      </c>
    </row>
    <row r="19" ht="17.25" customHeight="1" spans="1:8">
      <c r="A19" s="43" t="s">
        <v>47</v>
      </c>
      <c r="B19" s="44"/>
      <c r="C19" s="44"/>
      <c r="D19" s="44">
        <f t="shared" si="1"/>
        <v>0</v>
      </c>
      <c r="E19" s="50" t="s">
        <v>48</v>
      </c>
      <c r="F19" s="44">
        <v>6006</v>
      </c>
      <c r="G19" s="44"/>
      <c r="H19" s="44">
        <f>F19+G19</f>
        <v>6006</v>
      </c>
    </row>
    <row r="20" ht="17.25" customHeight="1" spans="1:8">
      <c r="A20" s="43" t="s">
        <v>49</v>
      </c>
      <c r="B20" s="44">
        <v>32626</v>
      </c>
      <c r="C20" s="44"/>
      <c r="D20" s="44">
        <f t="shared" si="1"/>
        <v>32626</v>
      </c>
      <c r="E20" s="43"/>
      <c r="F20" s="44"/>
      <c r="G20" s="44"/>
      <c r="H20" s="44"/>
    </row>
    <row r="21" ht="17.25" customHeight="1" spans="1:8">
      <c r="A21" s="43" t="s">
        <v>50</v>
      </c>
      <c r="B21" s="44"/>
      <c r="C21" s="44">
        <v>88176</v>
      </c>
      <c r="D21" s="44">
        <f t="shared" si="1"/>
        <v>88176</v>
      </c>
      <c r="E21" s="50" t="s">
        <v>51</v>
      </c>
      <c r="F21" s="44"/>
      <c r="G21" s="44">
        <v>40600</v>
      </c>
      <c r="H21" s="44">
        <f>F21+G21</f>
        <v>40600</v>
      </c>
    </row>
    <row r="22" ht="17.25" customHeight="1" spans="1:8">
      <c r="A22" s="43" t="s">
        <v>52</v>
      </c>
      <c r="B22" s="44">
        <v>6029</v>
      </c>
      <c r="C22" s="44"/>
      <c r="D22" s="44">
        <f t="shared" si="1"/>
        <v>6029</v>
      </c>
      <c r="E22" s="43" t="s">
        <v>53</v>
      </c>
      <c r="F22" s="44">
        <v>335</v>
      </c>
      <c r="G22" s="44"/>
      <c r="H22" s="44">
        <f>F22+G22</f>
        <v>335</v>
      </c>
    </row>
    <row r="23" s="35" customFormat="1" ht="24" customHeight="1" spans="1:8">
      <c r="A23" s="45" t="s">
        <v>54</v>
      </c>
      <c r="B23" s="51">
        <f>+B6+B18+B19+B20+B21+B22</f>
        <v>870453</v>
      </c>
      <c r="C23" s="51">
        <f>+C6+C18+C19+C20+C21</f>
        <v>88176</v>
      </c>
      <c r="D23" s="44">
        <f t="shared" si="1"/>
        <v>958629</v>
      </c>
      <c r="E23" s="52" t="s">
        <v>55</v>
      </c>
      <c r="F23" s="51">
        <f>+F6+F18+F19+F21+F22</f>
        <v>870453</v>
      </c>
      <c r="G23" s="51">
        <f>+G6+G18+G19+G21+G22</f>
        <v>88176</v>
      </c>
      <c r="H23" s="51">
        <f>+H6+H18+H19+H21+H22</f>
        <v>958629</v>
      </c>
    </row>
  </sheetData>
  <printOptions horizontalCentered="1"/>
  <pageMargins left="0.751388888888889" right="0.751388888888889" top="1" bottom="1" header="0.5" footer="0.5"/>
  <pageSetup paperSize="9" firstPageNumber="10" orientation="landscape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showZeros="0" tabSelected="1" zoomScale="115" zoomScaleNormal="115" topLeftCell="A7" workbookViewId="0">
      <selection activeCell="O7" sqref="O7"/>
    </sheetView>
  </sheetViews>
  <sheetFormatPr defaultColWidth="20.875" defaultRowHeight="35.25" customHeight="1" outlineLevelCol="7"/>
  <cols>
    <col min="1" max="1" width="31.125" style="36" customWidth="1"/>
    <col min="2" max="4" width="12.375" style="36" customWidth="1"/>
    <col min="5" max="5" width="25.125" style="36" customWidth="1"/>
    <col min="6" max="8" width="12.375" style="36" customWidth="1"/>
    <col min="9" max="16384" width="20.875" style="36"/>
  </cols>
  <sheetData>
    <row r="1" customHeight="1" spans="1:1">
      <c r="A1" s="36" t="s">
        <v>56</v>
      </c>
    </row>
    <row r="2" ht="23.25" customHeight="1" spans="1:8">
      <c r="A2" s="37" t="s">
        <v>1</v>
      </c>
      <c r="B2" s="38"/>
      <c r="C2" s="38"/>
      <c r="D2" s="38"/>
      <c r="E2" s="38"/>
      <c r="F2" s="38"/>
      <c r="G2" s="38"/>
      <c r="H2" s="38"/>
    </row>
    <row r="3" ht="21.75" customHeight="1" spans="8:8">
      <c r="H3" s="36" t="s">
        <v>22</v>
      </c>
    </row>
    <row r="4" s="34" customFormat="1" ht="26.25" customHeight="1" spans="1:8">
      <c r="A4" s="39" t="s">
        <v>23</v>
      </c>
      <c r="B4" s="40"/>
      <c r="C4" s="40"/>
      <c r="D4" s="41"/>
      <c r="E4" s="39" t="s">
        <v>24</v>
      </c>
      <c r="F4" s="40"/>
      <c r="G4" s="40"/>
      <c r="H4" s="41"/>
    </row>
    <row r="5" s="34" customFormat="1" ht="48" customHeight="1" spans="1:8">
      <c r="A5" s="42" t="s">
        <v>25</v>
      </c>
      <c r="B5" s="42" t="s">
        <v>57</v>
      </c>
      <c r="C5" s="42" t="s">
        <v>27</v>
      </c>
      <c r="D5" s="42" t="s">
        <v>58</v>
      </c>
      <c r="E5" s="42" t="s">
        <v>29</v>
      </c>
      <c r="F5" s="42" t="s">
        <v>59</v>
      </c>
      <c r="G5" s="42" t="s">
        <v>27</v>
      </c>
      <c r="H5" s="42" t="s">
        <v>60</v>
      </c>
    </row>
    <row r="6" s="34" customFormat="1" ht="19.5" customHeight="1" spans="1:8">
      <c r="A6" s="43" t="s">
        <v>61</v>
      </c>
      <c r="B6" s="44">
        <v>111694</v>
      </c>
      <c r="C6" s="44"/>
      <c r="D6" s="44">
        <f>B6+C6</f>
        <v>111694</v>
      </c>
      <c r="E6" s="43" t="s">
        <v>62</v>
      </c>
      <c r="F6" s="44">
        <v>111617</v>
      </c>
      <c r="G6" s="44">
        <f>SUM(G7:G8)</f>
        <v>58500</v>
      </c>
      <c r="H6" s="44">
        <f>F6+G6</f>
        <v>170117</v>
      </c>
    </row>
    <row r="7" s="34" customFormat="1" ht="19.5" customHeight="1" spans="1:8">
      <c r="A7" s="43"/>
      <c r="B7" s="44"/>
      <c r="C7" s="44"/>
      <c r="D7" s="44"/>
      <c r="E7" s="43" t="s">
        <v>63</v>
      </c>
      <c r="F7" s="44">
        <v>4396</v>
      </c>
      <c r="G7" s="44">
        <v>58500</v>
      </c>
      <c r="H7" s="44">
        <f>F7+G7</f>
        <v>62896</v>
      </c>
    </row>
    <row r="8" s="34" customFormat="1" ht="19.5" customHeight="1" spans="1:8">
      <c r="A8" s="43"/>
      <c r="B8" s="44"/>
      <c r="C8" s="44"/>
      <c r="D8" s="44"/>
      <c r="E8" s="43" t="s">
        <v>64</v>
      </c>
      <c r="F8" s="44">
        <f>F6-F7</f>
        <v>107221</v>
      </c>
      <c r="G8" s="44"/>
      <c r="H8" s="44">
        <f>F8+G8</f>
        <v>107221</v>
      </c>
    </row>
    <row r="9" s="34" customFormat="1" ht="19.5" customHeight="1" spans="1:8">
      <c r="A9" s="43"/>
      <c r="B9" s="44"/>
      <c r="C9" s="44"/>
      <c r="D9" s="44"/>
      <c r="E9" s="43"/>
      <c r="F9" s="44"/>
      <c r="G9" s="44"/>
      <c r="H9" s="44"/>
    </row>
    <row r="10" s="34" customFormat="1" ht="19.5" customHeight="1" spans="1:8">
      <c r="A10" s="43" t="s">
        <v>45</v>
      </c>
      <c r="B10" s="44">
        <v>2858</v>
      </c>
      <c r="C10" s="44"/>
      <c r="D10" s="44">
        <f t="shared" ref="D10:D12" si="0">B10+C10</f>
        <v>2858</v>
      </c>
      <c r="E10" s="43" t="s">
        <v>46</v>
      </c>
      <c r="F10" s="44">
        <v>1049</v>
      </c>
      <c r="G10" s="44">
        <f>G11</f>
        <v>162500</v>
      </c>
      <c r="H10" s="44">
        <f>F10+G10</f>
        <v>163549</v>
      </c>
    </row>
    <row r="11" s="34" customFormat="1" ht="19.5" customHeight="1" spans="1:8">
      <c r="A11" s="43" t="s">
        <v>65</v>
      </c>
      <c r="B11" s="44">
        <v>16614</v>
      </c>
      <c r="C11" s="44"/>
      <c r="D11" s="44">
        <f t="shared" si="0"/>
        <v>16614</v>
      </c>
      <c r="E11" s="43" t="s">
        <v>66</v>
      </c>
      <c r="F11" s="44"/>
      <c r="G11" s="44">
        <v>162500</v>
      </c>
      <c r="H11" s="44">
        <f>F11+G11</f>
        <v>162500</v>
      </c>
    </row>
    <row r="12" s="34" customFormat="1" ht="19.5" customHeight="1" spans="1:8">
      <c r="A12" s="43" t="s">
        <v>67</v>
      </c>
      <c r="B12" s="44">
        <v>0</v>
      </c>
      <c r="C12" s="44">
        <v>221000</v>
      </c>
      <c r="D12" s="44">
        <f t="shared" si="0"/>
        <v>221000</v>
      </c>
      <c r="E12" s="43" t="s">
        <v>68</v>
      </c>
      <c r="F12" s="44"/>
      <c r="G12" s="44"/>
      <c r="H12" s="44"/>
    </row>
    <row r="13" s="34" customFormat="1" ht="19.5" customHeight="1" spans="1:8">
      <c r="A13" s="43"/>
      <c r="B13" s="44"/>
      <c r="C13" s="44"/>
      <c r="D13" s="44"/>
      <c r="E13" s="43" t="s">
        <v>69</v>
      </c>
      <c r="F13" s="44">
        <v>18500</v>
      </c>
      <c r="G13" s="44"/>
      <c r="H13" s="44">
        <v>18500</v>
      </c>
    </row>
    <row r="14" s="35" customFormat="1" ht="24" customHeight="1" spans="1:8">
      <c r="A14" s="45" t="s">
        <v>70</v>
      </c>
      <c r="B14" s="46">
        <f>B6+B10+B11+B12</f>
        <v>131166</v>
      </c>
      <c r="C14" s="46">
        <f>C6+C10+C11+C12</f>
        <v>221000</v>
      </c>
      <c r="D14" s="46">
        <f>D6+D10+D11+D12</f>
        <v>352166</v>
      </c>
      <c r="E14" s="45" t="s">
        <v>71</v>
      </c>
      <c r="F14" s="46">
        <f>+F6+F10+F13</f>
        <v>131166</v>
      </c>
      <c r="G14" s="46">
        <f>+G6+G10+G13</f>
        <v>221000</v>
      </c>
      <c r="H14" s="46">
        <f>+H6+H10+H13</f>
        <v>352166</v>
      </c>
    </row>
    <row r="15" customHeight="1" spans="8:8">
      <c r="H15" s="36">
        <f>D14-H14</f>
        <v>0</v>
      </c>
    </row>
  </sheetData>
  <printOptions horizontalCentered="1"/>
  <pageMargins left="0.751388888888889" right="0.751388888888889" top="1" bottom="1" header="0.5" footer="0.5"/>
  <pageSetup paperSize="9" firstPageNumber="11" orientation="landscape" useFirstPageNumber="1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showZeros="0" tabSelected="1" workbookViewId="0">
      <selection activeCell="O7" sqref="O7"/>
    </sheetView>
  </sheetViews>
  <sheetFormatPr defaultColWidth="12.625" defaultRowHeight="42" customHeight="1" outlineLevelCol="7"/>
  <cols>
    <col min="1" max="1" width="14.125" style="1" customWidth="1"/>
    <col min="2" max="2" width="25.375" style="2" customWidth="1"/>
    <col min="3" max="3" width="22.25" style="2" customWidth="1"/>
    <col min="4" max="4" width="15.25" style="2" customWidth="1"/>
    <col min="5" max="7" width="12.5" style="1" customWidth="1"/>
    <col min="8" max="8" width="18.125" style="1" customWidth="1"/>
  </cols>
  <sheetData>
    <row r="1" customHeight="1" spans="1:1">
      <c r="A1" s="1" t="s">
        <v>72</v>
      </c>
    </row>
    <row r="2" s="1" customFormat="1" ht="39" customHeight="1" spans="1:8">
      <c r="A2" s="4" t="s">
        <v>1</v>
      </c>
      <c r="B2" s="5"/>
      <c r="C2" s="5"/>
      <c r="D2" s="5"/>
      <c r="E2" s="6"/>
      <c r="F2" s="6"/>
      <c r="G2" s="6"/>
      <c r="H2" s="6"/>
    </row>
    <row r="3" s="1" customFormat="1" ht="27.95" customHeight="1" spans="1:8">
      <c r="A3" s="7"/>
      <c r="B3" s="8"/>
      <c r="C3" s="8"/>
      <c r="D3" s="8"/>
      <c r="E3" s="7"/>
      <c r="F3" s="7"/>
      <c r="G3" s="7"/>
      <c r="H3" s="9" t="s">
        <v>22</v>
      </c>
    </row>
    <row r="4" s="2" customFormat="1" ht="21.95" customHeight="1" spans="1:8">
      <c r="A4" s="10" t="s">
        <v>73</v>
      </c>
      <c r="B4" s="10" t="s">
        <v>74</v>
      </c>
      <c r="C4" s="10" t="s">
        <v>75</v>
      </c>
      <c r="D4" s="10" t="s">
        <v>76</v>
      </c>
      <c r="E4" s="11" t="s">
        <v>77</v>
      </c>
      <c r="F4" s="11"/>
      <c r="G4" s="11"/>
      <c r="H4" s="10" t="s">
        <v>78</v>
      </c>
    </row>
    <row r="5" s="2" customFormat="1" ht="21.95" customHeight="1" spans="1:8">
      <c r="A5" s="12"/>
      <c r="B5" s="12"/>
      <c r="C5" s="12"/>
      <c r="D5" s="12"/>
      <c r="E5" s="13" t="s">
        <v>79</v>
      </c>
      <c r="F5" s="13" t="s">
        <v>80</v>
      </c>
      <c r="G5" s="13" t="s">
        <v>81</v>
      </c>
      <c r="H5" s="14"/>
    </row>
    <row r="6" s="3" customFormat="1" ht="30" customHeight="1" spans="1:8">
      <c r="A6" s="15" t="s">
        <v>11</v>
      </c>
      <c r="B6" s="16"/>
      <c r="C6" s="16"/>
      <c r="D6" s="16"/>
      <c r="E6" s="17">
        <f t="shared" ref="E6:G6" si="0">E7+E62</f>
        <v>309176</v>
      </c>
      <c r="F6" s="17">
        <f t="shared" si="0"/>
        <v>88176</v>
      </c>
      <c r="G6" s="17">
        <f t="shared" si="0"/>
        <v>221000</v>
      </c>
      <c r="H6" s="18"/>
    </row>
    <row r="7" s="3" customFormat="1" ht="30" customHeight="1" spans="1:8">
      <c r="A7" s="15" t="s">
        <v>82</v>
      </c>
      <c r="B7" s="16"/>
      <c r="C7" s="16"/>
      <c r="D7" s="16"/>
      <c r="E7" s="17">
        <f>E12+E26+E41+E46+E49+E8+E20+E23+E44+E15+E18</f>
        <v>106076</v>
      </c>
      <c r="F7" s="17">
        <f>F12+F26+F41+F46+F49+F8+F20+F23+F44+F15+F18</f>
        <v>47576</v>
      </c>
      <c r="G7" s="17">
        <f>G12+G26+G41+G46+G49+G8+G20+G23+G44+G15+G18</f>
        <v>58500</v>
      </c>
      <c r="H7" s="18"/>
    </row>
    <row r="8" s="1" customFormat="1" ht="30" customHeight="1" spans="1:8">
      <c r="A8" s="19" t="s">
        <v>34</v>
      </c>
      <c r="B8" s="20"/>
      <c r="C8" s="20"/>
      <c r="D8" s="20"/>
      <c r="E8" s="21">
        <f t="shared" ref="E8:E18" si="1">F8+G8</f>
        <v>3300</v>
      </c>
      <c r="F8" s="21">
        <f>SUM(F9:F11)</f>
        <v>3300</v>
      </c>
      <c r="G8" s="21"/>
      <c r="H8" s="22"/>
    </row>
    <row r="9" s="1" customFormat="1" ht="30" customHeight="1" spans="1:8">
      <c r="A9" s="19"/>
      <c r="B9" s="20" t="s">
        <v>83</v>
      </c>
      <c r="C9" s="20" t="s">
        <v>83</v>
      </c>
      <c r="D9" s="20" t="s">
        <v>84</v>
      </c>
      <c r="E9" s="21">
        <f t="shared" si="1"/>
        <v>1400</v>
      </c>
      <c r="F9" s="21">
        <v>1400</v>
      </c>
      <c r="G9" s="21"/>
      <c r="H9" s="22" t="s">
        <v>85</v>
      </c>
    </row>
    <row r="10" s="1" customFormat="1" ht="30" customHeight="1" spans="1:8">
      <c r="A10" s="19"/>
      <c r="B10" s="20" t="s">
        <v>83</v>
      </c>
      <c r="C10" s="20" t="s">
        <v>83</v>
      </c>
      <c r="D10" s="20" t="s">
        <v>86</v>
      </c>
      <c r="E10" s="21">
        <f t="shared" si="1"/>
        <v>700</v>
      </c>
      <c r="F10" s="21">
        <v>700</v>
      </c>
      <c r="G10" s="21"/>
      <c r="H10" s="23" t="s">
        <v>87</v>
      </c>
    </row>
    <row r="11" s="1" customFormat="1" ht="30" customHeight="1" spans="1:8">
      <c r="A11" s="19"/>
      <c r="B11" s="20" t="s">
        <v>88</v>
      </c>
      <c r="C11" s="20" t="s">
        <v>89</v>
      </c>
      <c r="D11" s="20" t="s">
        <v>90</v>
      </c>
      <c r="E11" s="21">
        <f t="shared" si="1"/>
        <v>1200</v>
      </c>
      <c r="F11" s="21">
        <v>1200</v>
      </c>
      <c r="G11" s="21"/>
      <c r="H11" s="23" t="s">
        <v>91</v>
      </c>
    </row>
    <row r="12" s="1" customFormat="1" ht="30" customHeight="1" spans="1:8">
      <c r="A12" s="24" t="s">
        <v>35</v>
      </c>
      <c r="B12" s="25"/>
      <c r="C12" s="20"/>
      <c r="D12" s="26"/>
      <c r="E12" s="21">
        <f t="shared" si="1"/>
        <v>1587.52</v>
      </c>
      <c r="F12" s="27">
        <f>SUM(F13:F14)</f>
        <v>1587.52</v>
      </c>
      <c r="G12" s="21"/>
      <c r="H12" s="23"/>
    </row>
    <row r="13" s="1" customFormat="1" ht="30" customHeight="1" spans="1:8">
      <c r="A13" s="19"/>
      <c r="B13" s="20" t="s">
        <v>92</v>
      </c>
      <c r="C13" s="20" t="s">
        <v>93</v>
      </c>
      <c r="D13" s="20" t="s">
        <v>94</v>
      </c>
      <c r="E13" s="21">
        <f t="shared" si="1"/>
        <v>1500</v>
      </c>
      <c r="F13" s="21">
        <v>1500</v>
      </c>
      <c r="G13" s="21"/>
      <c r="H13" s="23" t="s">
        <v>95</v>
      </c>
    </row>
    <row r="14" s="1" customFormat="1" ht="30" customHeight="1" spans="1:8">
      <c r="A14" s="19"/>
      <c r="B14" s="20" t="s">
        <v>96</v>
      </c>
      <c r="C14" s="20" t="s">
        <v>97</v>
      </c>
      <c r="D14" s="20" t="s">
        <v>98</v>
      </c>
      <c r="E14" s="28">
        <f t="shared" si="1"/>
        <v>87.52</v>
      </c>
      <c r="F14" s="21">
        <v>87.52</v>
      </c>
      <c r="G14" s="21"/>
      <c r="H14" s="23" t="s">
        <v>99</v>
      </c>
    </row>
    <row r="15" s="1" customFormat="1" ht="30" customHeight="1" spans="1:8">
      <c r="A15" s="24" t="s">
        <v>36</v>
      </c>
      <c r="B15" s="25"/>
      <c r="C15" s="20"/>
      <c r="D15" s="20"/>
      <c r="E15" s="28">
        <f>SUM(E16:E17)</f>
        <v>1400</v>
      </c>
      <c r="F15" s="21">
        <f>SUM(F16:F17)</f>
        <v>1400</v>
      </c>
      <c r="G15" s="21"/>
      <c r="H15" s="23"/>
    </row>
    <row r="16" s="1" customFormat="1" ht="30" customHeight="1" spans="1:8">
      <c r="A16" s="19"/>
      <c r="B16" s="20" t="s">
        <v>100</v>
      </c>
      <c r="C16" s="20" t="s">
        <v>101</v>
      </c>
      <c r="D16" s="20" t="s">
        <v>102</v>
      </c>
      <c r="E16" s="28">
        <v>400</v>
      </c>
      <c r="F16" s="21">
        <v>400</v>
      </c>
      <c r="G16" s="21"/>
      <c r="H16" s="23" t="s">
        <v>103</v>
      </c>
    </row>
    <row r="17" s="1" customFormat="1" ht="30" customHeight="1" spans="1:8">
      <c r="A17" s="19"/>
      <c r="B17" s="20" t="s">
        <v>100</v>
      </c>
      <c r="C17" s="20" t="s">
        <v>104</v>
      </c>
      <c r="D17" s="20" t="s">
        <v>105</v>
      </c>
      <c r="E17" s="28">
        <v>1000</v>
      </c>
      <c r="F17" s="21">
        <v>1000</v>
      </c>
      <c r="G17" s="21"/>
      <c r="H17" s="23" t="s">
        <v>106</v>
      </c>
    </row>
    <row r="18" s="1" customFormat="1" ht="30" customHeight="1" spans="1:8">
      <c r="A18" s="24" t="s">
        <v>37</v>
      </c>
      <c r="B18" s="25"/>
      <c r="C18" s="20"/>
      <c r="D18" s="20"/>
      <c r="E18" s="28">
        <v>1800</v>
      </c>
      <c r="F18" s="21">
        <v>1800</v>
      </c>
      <c r="G18" s="21"/>
      <c r="H18" s="23"/>
    </row>
    <row r="19" s="1" customFormat="1" ht="30" customHeight="1" spans="1:8">
      <c r="A19" s="19"/>
      <c r="B19" s="20" t="s">
        <v>107</v>
      </c>
      <c r="C19" s="20" t="s">
        <v>107</v>
      </c>
      <c r="D19" s="20" t="s">
        <v>108</v>
      </c>
      <c r="E19" s="28">
        <v>1800</v>
      </c>
      <c r="F19" s="21">
        <v>1800</v>
      </c>
      <c r="G19" s="21"/>
      <c r="H19" s="23" t="s">
        <v>109</v>
      </c>
    </row>
    <row r="20" s="1" customFormat="1" ht="30" customHeight="1" spans="1:8">
      <c r="A20" s="29" t="s">
        <v>38</v>
      </c>
      <c r="B20" s="29"/>
      <c r="C20" s="20"/>
      <c r="D20" s="20"/>
      <c r="E20" s="21">
        <f t="shared" ref="E20:E30" si="2">F20+G20</f>
        <v>1114.54</v>
      </c>
      <c r="F20" s="21">
        <f>SUM(F21:F22)</f>
        <v>1114.54</v>
      </c>
      <c r="G20" s="21"/>
      <c r="H20" s="23"/>
    </row>
    <row r="21" s="1" customFormat="1" ht="30" customHeight="1" spans="1:8">
      <c r="A21" s="19"/>
      <c r="B21" s="20" t="s">
        <v>110</v>
      </c>
      <c r="C21" s="20" t="s">
        <v>111</v>
      </c>
      <c r="D21" s="26" t="s">
        <v>112</v>
      </c>
      <c r="E21" s="21">
        <f t="shared" si="2"/>
        <v>345.7</v>
      </c>
      <c r="F21" s="21">
        <v>345.7</v>
      </c>
      <c r="G21" s="21"/>
      <c r="H21" s="23" t="s">
        <v>113</v>
      </c>
    </row>
    <row r="22" s="1" customFormat="1" ht="40" customHeight="1" spans="1:8">
      <c r="A22" s="19"/>
      <c r="B22" s="20" t="s">
        <v>110</v>
      </c>
      <c r="C22" s="20" t="s">
        <v>114</v>
      </c>
      <c r="D22" s="20" t="s">
        <v>115</v>
      </c>
      <c r="E22" s="21">
        <f t="shared" si="2"/>
        <v>768.84</v>
      </c>
      <c r="F22" s="21">
        <v>768.84</v>
      </c>
      <c r="G22" s="21"/>
      <c r="H22" s="23" t="s">
        <v>116</v>
      </c>
    </row>
    <row r="23" s="1" customFormat="1" ht="30" customHeight="1" spans="1:8">
      <c r="A23" s="24" t="s">
        <v>39</v>
      </c>
      <c r="B23" s="25"/>
      <c r="C23" s="20"/>
      <c r="D23" s="20"/>
      <c r="E23" s="21">
        <f t="shared" si="2"/>
        <v>6763</v>
      </c>
      <c r="F23" s="21">
        <f>SUM(F24:F25)</f>
        <v>6763</v>
      </c>
      <c r="G23" s="21"/>
      <c r="H23" s="23"/>
    </row>
    <row r="24" s="1" customFormat="1" customHeight="1" spans="1:8">
      <c r="A24" s="19"/>
      <c r="B24" s="20" t="s">
        <v>117</v>
      </c>
      <c r="C24" s="20" t="s">
        <v>118</v>
      </c>
      <c r="D24" s="20" t="s">
        <v>119</v>
      </c>
      <c r="E24" s="21">
        <f t="shared" si="2"/>
        <v>3137.88</v>
      </c>
      <c r="F24" s="21">
        <v>3137.88</v>
      </c>
      <c r="G24" s="21"/>
      <c r="H24" s="23" t="s">
        <v>120</v>
      </c>
    </row>
    <row r="25" s="1" customFormat="1" ht="30" customHeight="1" spans="1:8">
      <c r="A25" s="19"/>
      <c r="B25" s="20" t="s">
        <v>117</v>
      </c>
      <c r="C25" s="20" t="s">
        <v>118</v>
      </c>
      <c r="D25" s="20" t="s">
        <v>121</v>
      </c>
      <c r="E25" s="21">
        <f t="shared" si="2"/>
        <v>3625.12</v>
      </c>
      <c r="F25" s="21">
        <v>3625.12</v>
      </c>
      <c r="G25" s="21"/>
      <c r="H25" s="23" t="s">
        <v>122</v>
      </c>
    </row>
    <row r="26" s="1" customFormat="1" ht="30" customHeight="1" spans="1:8">
      <c r="A26" s="19" t="s">
        <v>40</v>
      </c>
      <c r="B26" s="30"/>
      <c r="C26" s="30"/>
      <c r="D26" s="30"/>
      <c r="E26" s="21">
        <f t="shared" si="2"/>
        <v>14893.29</v>
      </c>
      <c r="F26" s="27">
        <f>SUM(F27:F40)</f>
        <v>14893.29</v>
      </c>
      <c r="G26" s="27"/>
      <c r="H26" s="23"/>
    </row>
    <row r="27" s="1" customFormat="1" ht="48" customHeight="1" spans="1:8">
      <c r="A27" s="19"/>
      <c r="B27" s="20" t="s">
        <v>123</v>
      </c>
      <c r="C27" s="20" t="s">
        <v>124</v>
      </c>
      <c r="D27" s="20" t="s">
        <v>125</v>
      </c>
      <c r="E27" s="21">
        <f t="shared" si="2"/>
        <v>5565.8</v>
      </c>
      <c r="F27" s="21">
        <v>5565.8</v>
      </c>
      <c r="G27" s="21"/>
      <c r="H27" s="23" t="s">
        <v>126</v>
      </c>
    </row>
    <row r="28" s="1" customFormat="1" ht="30" customHeight="1" spans="1:8">
      <c r="A28" s="19"/>
      <c r="B28" s="20" t="s">
        <v>123</v>
      </c>
      <c r="C28" s="20" t="s">
        <v>124</v>
      </c>
      <c r="D28" s="20" t="s">
        <v>127</v>
      </c>
      <c r="E28" s="21">
        <f t="shared" si="2"/>
        <v>2000</v>
      </c>
      <c r="F28" s="21">
        <v>2000</v>
      </c>
      <c r="G28" s="21"/>
      <c r="H28" s="23" t="s">
        <v>128</v>
      </c>
    </row>
    <row r="29" s="1" customFormat="1" ht="46" customHeight="1" spans="1:8">
      <c r="A29" s="19"/>
      <c r="B29" s="31" t="s">
        <v>123</v>
      </c>
      <c r="C29" s="31" t="s">
        <v>124</v>
      </c>
      <c r="D29" s="20" t="s">
        <v>129</v>
      </c>
      <c r="E29" s="21">
        <f t="shared" si="2"/>
        <v>1500</v>
      </c>
      <c r="F29" s="27">
        <v>1500</v>
      </c>
      <c r="G29" s="27"/>
      <c r="H29" s="23" t="s">
        <v>130</v>
      </c>
    </row>
    <row r="30" s="1" customFormat="1" ht="30" customHeight="1" spans="1:8">
      <c r="A30" s="19"/>
      <c r="B30" s="31" t="s">
        <v>123</v>
      </c>
      <c r="C30" s="31" t="s">
        <v>124</v>
      </c>
      <c r="D30" s="31" t="s">
        <v>121</v>
      </c>
      <c r="E30" s="21">
        <f t="shared" si="2"/>
        <v>1500</v>
      </c>
      <c r="F30" s="27">
        <v>1500</v>
      </c>
      <c r="G30" s="27"/>
      <c r="H30" s="23" t="s">
        <v>131</v>
      </c>
    </row>
    <row r="31" s="1" customFormat="1" ht="39" customHeight="1" spans="1:8">
      <c r="A31" s="19"/>
      <c r="B31" s="31" t="s">
        <v>123</v>
      </c>
      <c r="C31" s="31" t="s">
        <v>124</v>
      </c>
      <c r="D31" s="31" t="s">
        <v>121</v>
      </c>
      <c r="E31" s="21">
        <f t="shared" ref="E31:E51" si="3">F31+G31</f>
        <v>262.24</v>
      </c>
      <c r="F31" s="27">
        <v>262.24</v>
      </c>
      <c r="G31" s="27"/>
      <c r="H31" s="23" t="s">
        <v>132</v>
      </c>
    </row>
    <row r="32" s="1" customFormat="1" ht="30" customHeight="1" spans="1:8">
      <c r="A32" s="19"/>
      <c r="B32" s="31" t="s">
        <v>123</v>
      </c>
      <c r="C32" s="31" t="s">
        <v>124</v>
      </c>
      <c r="D32" s="31" t="s">
        <v>121</v>
      </c>
      <c r="E32" s="21">
        <f t="shared" si="3"/>
        <v>106.24</v>
      </c>
      <c r="F32" s="27">
        <v>106.24</v>
      </c>
      <c r="G32" s="27"/>
      <c r="H32" s="23" t="s">
        <v>133</v>
      </c>
    </row>
    <row r="33" s="1" customFormat="1" ht="30" customHeight="1" spans="1:8">
      <c r="A33" s="19"/>
      <c r="B33" s="31" t="s">
        <v>123</v>
      </c>
      <c r="C33" s="31" t="s">
        <v>124</v>
      </c>
      <c r="D33" s="31" t="s">
        <v>121</v>
      </c>
      <c r="E33" s="21">
        <f t="shared" si="3"/>
        <v>100</v>
      </c>
      <c r="F33" s="27">
        <v>100</v>
      </c>
      <c r="G33" s="27"/>
      <c r="H33" s="23" t="s">
        <v>134</v>
      </c>
    </row>
    <row r="34" s="1" customFormat="1" ht="30" customHeight="1" spans="1:8">
      <c r="A34" s="19"/>
      <c r="B34" s="31" t="s">
        <v>123</v>
      </c>
      <c r="C34" s="31" t="s">
        <v>124</v>
      </c>
      <c r="D34" s="31" t="s">
        <v>135</v>
      </c>
      <c r="E34" s="21">
        <f t="shared" si="3"/>
        <v>1000</v>
      </c>
      <c r="F34" s="27">
        <v>1000</v>
      </c>
      <c r="G34" s="27"/>
      <c r="H34" s="23" t="s">
        <v>136</v>
      </c>
    </row>
    <row r="35" s="1" customFormat="1" ht="30" customHeight="1" spans="1:8">
      <c r="A35" s="19"/>
      <c r="B35" s="31" t="s">
        <v>123</v>
      </c>
      <c r="C35" s="31" t="s">
        <v>124</v>
      </c>
      <c r="D35" s="31" t="s">
        <v>135</v>
      </c>
      <c r="E35" s="21">
        <f t="shared" si="3"/>
        <v>230.71</v>
      </c>
      <c r="F35" s="27">
        <v>230.71</v>
      </c>
      <c r="G35" s="27"/>
      <c r="H35" s="23" t="s">
        <v>137</v>
      </c>
    </row>
    <row r="36" s="1" customFormat="1" ht="39" customHeight="1" spans="1:8">
      <c r="A36" s="19"/>
      <c r="B36" s="31" t="s">
        <v>123</v>
      </c>
      <c r="C36" s="31" t="s">
        <v>124</v>
      </c>
      <c r="D36" s="31" t="s">
        <v>138</v>
      </c>
      <c r="E36" s="21">
        <f t="shared" si="3"/>
        <v>1000</v>
      </c>
      <c r="F36" s="27">
        <v>1000</v>
      </c>
      <c r="G36" s="27"/>
      <c r="H36" s="23" t="s">
        <v>139</v>
      </c>
    </row>
    <row r="37" s="1" customFormat="1" ht="30" customHeight="1" spans="1:8">
      <c r="A37" s="19"/>
      <c r="B37" s="31" t="s">
        <v>123</v>
      </c>
      <c r="C37" s="31" t="s">
        <v>124</v>
      </c>
      <c r="D37" s="31" t="s">
        <v>138</v>
      </c>
      <c r="E37" s="21">
        <f t="shared" si="3"/>
        <v>500</v>
      </c>
      <c r="F37" s="27">
        <v>500</v>
      </c>
      <c r="G37" s="27"/>
      <c r="H37" s="23" t="s">
        <v>140</v>
      </c>
    </row>
    <row r="38" s="1" customFormat="1" ht="39" customHeight="1" spans="1:8">
      <c r="A38" s="19"/>
      <c r="B38" s="31" t="s">
        <v>123</v>
      </c>
      <c r="C38" s="31" t="s">
        <v>124</v>
      </c>
      <c r="D38" s="31" t="s">
        <v>138</v>
      </c>
      <c r="E38" s="21">
        <f t="shared" si="3"/>
        <v>450</v>
      </c>
      <c r="F38" s="27">
        <v>450</v>
      </c>
      <c r="G38" s="27"/>
      <c r="H38" s="23" t="s">
        <v>141</v>
      </c>
    </row>
    <row r="39" s="1" customFormat="1" ht="39" customHeight="1" spans="1:8">
      <c r="A39" s="19"/>
      <c r="B39" s="31" t="s">
        <v>123</v>
      </c>
      <c r="C39" s="31" t="s">
        <v>124</v>
      </c>
      <c r="D39" s="31" t="s">
        <v>138</v>
      </c>
      <c r="E39" s="21">
        <f t="shared" si="3"/>
        <v>450</v>
      </c>
      <c r="F39" s="27">
        <v>450</v>
      </c>
      <c r="G39" s="27"/>
      <c r="H39" s="23" t="s">
        <v>142</v>
      </c>
    </row>
    <row r="40" s="1" customFormat="1" ht="30" customHeight="1" spans="1:8">
      <c r="A40" s="19"/>
      <c r="B40" s="31" t="s">
        <v>123</v>
      </c>
      <c r="C40" s="31" t="s">
        <v>124</v>
      </c>
      <c r="D40" s="31" t="s">
        <v>138</v>
      </c>
      <c r="E40" s="21">
        <f t="shared" si="3"/>
        <v>228.3</v>
      </c>
      <c r="F40" s="27">
        <v>228.3</v>
      </c>
      <c r="G40" s="27"/>
      <c r="H40" s="23" t="s">
        <v>143</v>
      </c>
    </row>
    <row r="41" s="1" customFormat="1" ht="30" customHeight="1" spans="1:8">
      <c r="A41" s="19" t="s">
        <v>41</v>
      </c>
      <c r="B41" s="20"/>
      <c r="C41" s="20"/>
      <c r="D41" s="20"/>
      <c r="E41" s="21">
        <f t="shared" si="3"/>
        <v>15467.2</v>
      </c>
      <c r="F41" s="27">
        <f>SUM(F42:F43)</f>
        <v>15467.2</v>
      </c>
      <c r="G41" s="21"/>
      <c r="H41" s="23"/>
    </row>
    <row r="42" s="1" customFormat="1" ht="30" customHeight="1" spans="1:8">
      <c r="A42" s="19"/>
      <c r="B42" s="20" t="s">
        <v>144</v>
      </c>
      <c r="C42" s="20" t="s">
        <v>145</v>
      </c>
      <c r="D42" s="20" t="s">
        <v>146</v>
      </c>
      <c r="E42" s="21">
        <f t="shared" si="3"/>
        <v>1000</v>
      </c>
      <c r="F42" s="27">
        <v>1000</v>
      </c>
      <c r="G42" s="21"/>
      <c r="H42" s="23" t="s">
        <v>147</v>
      </c>
    </row>
    <row r="43" s="1" customFormat="1" ht="30" customHeight="1" spans="1:8">
      <c r="A43" s="19"/>
      <c r="B43" s="20" t="s">
        <v>144</v>
      </c>
      <c r="C43" s="20" t="s">
        <v>145</v>
      </c>
      <c r="D43" s="20" t="s">
        <v>148</v>
      </c>
      <c r="E43" s="21">
        <f t="shared" si="3"/>
        <v>14467.2</v>
      </c>
      <c r="F43" s="27">
        <v>14467.2</v>
      </c>
      <c r="G43" s="21"/>
      <c r="H43" s="23" t="s">
        <v>149</v>
      </c>
    </row>
    <row r="44" s="1" customFormat="1" ht="30" customHeight="1" spans="1:8">
      <c r="A44" s="24" t="s">
        <v>42</v>
      </c>
      <c r="B44" s="25"/>
      <c r="C44" s="20"/>
      <c r="D44" s="20"/>
      <c r="E44" s="21">
        <f t="shared" si="3"/>
        <v>286.45</v>
      </c>
      <c r="F44" s="27">
        <f>SUM(F45)</f>
        <v>286.45</v>
      </c>
      <c r="G44" s="21"/>
      <c r="H44" s="23"/>
    </row>
    <row r="45" s="1" customFormat="1" ht="30" customHeight="1" spans="1:8">
      <c r="A45" s="19"/>
      <c r="B45" s="20" t="s">
        <v>150</v>
      </c>
      <c r="C45" s="20" t="s">
        <v>151</v>
      </c>
      <c r="D45" s="20" t="s">
        <v>121</v>
      </c>
      <c r="E45" s="21">
        <f t="shared" si="3"/>
        <v>286.45</v>
      </c>
      <c r="F45" s="27">
        <v>286.45</v>
      </c>
      <c r="G45" s="21"/>
      <c r="H45" s="23" t="s">
        <v>152</v>
      </c>
    </row>
    <row r="46" s="1" customFormat="1" ht="30" customHeight="1" spans="1:8">
      <c r="A46" s="19" t="s">
        <v>43</v>
      </c>
      <c r="B46" s="20"/>
      <c r="C46" s="20"/>
      <c r="D46" s="20"/>
      <c r="E46" s="21">
        <f t="shared" si="3"/>
        <v>964</v>
      </c>
      <c r="F46" s="27">
        <f>SUM(F47:F48)</f>
        <v>964</v>
      </c>
      <c r="G46" s="21"/>
      <c r="H46" s="22"/>
    </row>
    <row r="47" s="1" customFormat="1" ht="41.1" customHeight="1" spans="1:8">
      <c r="A47" s="19"/>
      <c r="B47" s="20" t="s">
        <v>153</v>
      </c>
      <c r="C47" s="20" t="s">
        <v>154</v>
      </c>
      <c r="D47" s="20" t="s">
        <v>155</v>
      </c>
      <c r="E47" s="21">
        <f t="shared" si="3"/>
        <v>750</v>
      </c>
      <c r="F47" s="27">
        <v>750</v>
      </c>
      <c r="G47" s="21"/>
      <c r="H47" s="23" t="s">
        <v>156</v>
      </c>
    </row>
    <row r="48" s="1" customFormat="1" ht="42.95" customHeight="1" spans="1:8">
      <c r="A48" s="19"/>
      <c r="B48" s="20" t="s">
        <v>157</v>
      </c>
      <c r="C48" s="20" t="s">
        <v>158</v>
      </c>
      <c r="D48" s="20" t="s">
        <v>135</v>
      </c>
      <c r="E48" s="21">
        <f t="shared" si="3"/>
        <v>214</v>
      </c>
      <c r="F48" s="27">
        <v>214</v>
      </c>
      <c r="G48" s="21"/>
      <c r="H48" s="23" t="s">
        <v>159</v>
      </c>
    </row>
    <row r="49" s="1" customFormat="1" ht="30" customHeight="1" spans="1:8">
      <c r="A49" s="19" t="s">
        <v>160</v>
      </c>
      <c r="B49" s="20"/>
      <c r="C49" s="20"/>
      <c r="D49" s="20"/>
      <c r="E49" s="21">
        <f t="shared" si="3"/>
        <v>58500</v>
      </c>
      <c r="F49" s="21">
        <f>SUM(F50:F61)</f>
        <v>0</v>
      </c>
      <c r="G49" s="21">
        <f>SUM(G50:G61)</f>
        <v>58500</v>
      </c>
      <c r="H49" s="22"/>
    </row>
    <row r="50" s="1" customFormat="1" ht="40" customHeight="1" spans="1:8">
      <c r="A50" s="19"/>
      <c r="B50" s="31" t="s">
        <v>161</v>
      </c>
      <c r="C50" s="31" t="s">
        <v>162</v>
      </c>
      <c r="D50" s="20" t="s">
        <v>163</v>
      </c>
      <c r="E50" s="21">
        <f t="shared" ref="E50:E63" si="4">F50+G50</f>
        <v>21000</v>
      </c>
      <c r="F50" s="27"/>
      <c r="G50" s="21">
        <v>21000</v>
      </c>
      <c r="H50" s="23" t="s">
        <v>164</v>
      </c>
    </row>
    <row r="51" s="1" customFormat="1" ht="40" customHeight="1" spans="1:8">
      <c r="A51" s="19"/>
      <c r="B51" s="31" t="s">
        <v>161</v>
      </c>
      <c r="C51" s="31" t="s">
        <v>162</v>
      </c>
      <c r="D51" s="20" t="s">
        <v>165</v>
      </c>
      <c r="E51" s="21">
        <f t="shared" si="4"/>
        <v>13000</v>
      </c>
      <c r="F51" s="27"/>
      <c r="G51" s="21">
        <v>13000</v>
      </c>
      <c r="H51" s="23" t="s">
        <v>166</v>
      </c>
    </row>
    <row r="52" s="1" customFormat="1" ht="40" customHeight="1" spans="1:8">
      <c r="A52" s="19"/>
      <c r="B52" s="31" t="s">
        <v>161</v>
      </c>
      <c r="C52" s="31" t="s">
        <v>162</v>
      </c>
      <c r="D52" s="20" t="s">
        <v>167</v>
      </c>
      <c r="E52" s="21">
        <f t="shared" si="4"/>
        <v>4200</v>
      </c>
      <c r="F52" s="27"/>
      <c r="G52" s="21">
        <v>4200</v>
      </c>
      <c r="H52" s="23" t="s">
        <v>168</v>
      </c>
    </row>
    <row r="53" s="1" customFormat="1" ht="40" customHeight="1" spans="1:8">
      <c r="A53" s="19"/>
      <c r="B53" s="31" t="s">
        <v>161</v>
      </c>
      <c r="C53" s="31" t="s">
        <v>162</v>
      </c>
      <c r="D53" s="20" t="s">
        <v>169</v>
      </c>
      <c r="E53" s="21">
        <f t="shared" si="4"/>
        <v>2500</v>
      </c>
      <c r="F53" s="27"/>
      <c r="G53" s="21">
        <v>2500</v>
      </c>
      <c r="H53" s="23" t="s">
        <v>170</v>
      </c>
    </row>
    <row r="54" s="1" customFormat="1" ht="40" customHeight="1" spans="1:8">
      <c r="A54" s="19"/>
      <c r="B54" s="31" t="s">
        <v>161</v>
      </c>
      <c r="C54" s="31" t="s">
        <v>162</v>
      </c>
      <c r="D54" s="20" t="s">
        <v>171</v>
      </c>
      <c r="E54" s="21">
        <f t="shared" si="4"/>
        <v>1000</v>
      </c>
      <c r="F54" s="27"/>
      <c r="G54" s="21">
        <v>1000</v>
      </c>
      <c r="H54" s="23" t="s">
        <v>172</v>
      </c>
    </row>
    <row r="55" s="1" customFormat="1" ht="40" customHeight="1" spans="1:8">
      <c r="A55" s="19"/>
      <c r="B55" s="31" t="s">
        <v>161</v>
      </c>
      <c r="C55" s="31" t="s">
        <v>162</v>
      </c>
      <c r="D55" s="20" t="s">
        <v>173</v>
      </c>
      <c r="E55" s="21">
        <f t="shared" si="4"/>
        <v>3500</v>
      </c>
      <c r="F55" s="27"/>
      <c r="G55" s="21">
        <v>3500</v>
      </c>
      <c r="H55" s="23" t="s">
        <v>174</v>
      </c>
    </row>
    <row r="56" s="1" customFormat="1" ht="40" customHeight="1" spans="1:8">
      <c r="A56" s="19"/>
      <c r="B56" s="31" t="s">
        <v>161</v>
      </c>
      <c r="C56" s="31" t="s">
        <v>162</v>
      </c>
      <c r="D56" s="20" t="s">
        <v>175</v>
      </c>
      <c r="E56" s="21">
        <f t="shared" si="4"/>
        <v>3000</v>
      </c>
      <c r="F56" s="27"/>
      <c r="G56" s="21">
        <v>3000</v>
      </c>
      <c r="H56" s="23" t="s">
        <v>176</v>
      </c>
    </row>
    <row r="57" s="1" customFormat="1" ht="40" customHeight="1" spans="1:8">
      <c r="A57" s="19"/>
      <c r="B57" s="31" t="s">
        <v>161</v>
      </c>
      <c r="C57" s="31" t="s">
        <v>162</v>
      </c>
      <c r="D57" s="20" t="s">
        <v>177</v>
      </c>
      <c r="E57" s="21">
        <f t="shared" si="4"/>
        <v>1900</v>
      </c>
      <c r="F57" s="27"/>
      <c r="G57" s="21">
        <v>1900</v>
      </c>
      <c r="H57" s="23" t="s">
        <v>178</v>
      </c>
    </row>
    <row r="58" s="1" customFormat="1" ht="40" customHeight="1" spans="1:8">
      <c r="A58" s="19"/>
      <c r="B58" s="31" t="s">
        <v>161</v>
      </c>
      <c r="C58" s="31" t="s">
        <v>162</v>
      </c>
      <c r="D58" s="20" t="s">
        <v>179</v>
      </c>
      <c r="E58" s="21">
        <f t="shared" si="4"/>
        <v>3000</v>
      </c>
      <c r="F58" s="27"/>
      <c r="G58" s="21">
        <v>3000</v>
      </c>
      <c r="H58" s="23" t="s">
        <v>180</v>
      </c>
    </row>
    <row r="59" s="1" customFormat="1" ht="40" customHeight="1" spans="1:8">
      <c r="A59" s="19"/>
      <c r="B59" s="31" t="s">
        <v>161</v>
      </c>
      <c r="C59" s="31" t="s">
        <v>162</v>
      </c>
      <c r="D59" s="20" t="s">
        <v>181</v>
      </c>
      <c r="E59" s="21">
        <f t="shared" si="4"/>
        <v>1400</v>
      </c>
      <c r="F59" s="27"/>
      <c r="G59" s="21">
        <v>1400</v>
      </c>
      <c r="H59" s="23" t="s">
        <v>182</v>
      </c>
    </row>
    <row r="60" s="1" customFormat="1" ht="40" customHeight="1" spans="1:8">
      <c r="A60" s="19"/>
      <c r="B60" s="31" t="s">
        <v>161</v>
      </c>
      <c r="C60" s="31" t="s">
        <v>162</v>
      </c>
      <c r="D60" s="20" t="s">
        <v>183</v>
      </c>
      <c r="E60" s="21">
        <f t="shared" si="4"/>
        <v>2000</v>
      </c>
      <c r="F60" s="27"/>
      <c r="G60" s="21">
        <v>2000</v>
      </c>
      <c r="H60" s="23" t="s">
        <v>184</v>
      </c>
    </row>
    <row r="61" s="1" customFormat="1" ht="40" customHeight="1" spans="1:8">
      <c r="A61" s="19"/>
      <c r="B61" s="31" t="s">
        <v>161</v>
      </c>
      <c r="C61" s="31" t="s">
        <v>162</v>
      </c>
      <c r="D61" s="20" t="s">
        <v>185</v>
      </c>
      <c r="E61" s="21">
        <f t="shared" si="4"/>
        <v>2000</v>
      </c>
      <c r="F61" s="27"/>
      <c r="G61" s="21">
        <v>2000</v>
      </c>
      <c r="H61" s="23" t="s">
        <v>186</v>
      </c>
    </row>
    <row r="62" s="3" customFormat="1" ht="30" customHeight="1" spans="1:8">
      <c r="A62" s="15" t="s">
        <v>187</v>
      </c>
      <c r="B62" s="32"/>
      <c r="C62" s="32"/>
      <c r="D62" s="32"/>
      <c r="E62" s="17">
        <f t="shared" si="4"/>
        <v>203100</v>
      </c>
      <c r="F62" s="17">
        <f t="shared" ref="F62:G62" si="5">F63+F65</f>
        <v>40600</v>
      </c>
      <c r="G62" s="17">
        <f t="shared" si="5"/>
        <v>162500</v>
      </c>
      <c r="H62" s="33"/>
    </row>
    <row r="63" s="1" customFormat="1" ht="30" customHeight="1" spans="1:8">
      <c r="A63" s="19" t="s">
        <v>188</v>
      </c>
      <c r="B63" s="20"/>
      <c r="C63" s="20"/>
      <c r="D63" s="20"/>
      <c r="E63" s="27">
        <v>41000</v>
      </c>
      <c r="F63" s="27">
        <f>F64</f>
        <v>40600</v>
      </c>
      <c r="G63" s="21">
        <f>G64</f>
        <v>0</v>
      </c>
      <c r="H63" s="23"/>
    </row>
    <row r="64" s="1" customFormat="1" ht="30" customHeight="1" spans="1:8">
      <c r="A64" s="19"/>
      <c r="B64" s="20" t="s">
        <v>189</v>
      </c>
      <c r="C64" s="20" t="s">
        <v>190</v>
      </c>
      <c r="D64" s="20"/>
      <c r="E64" s="27">
        <v>41000</v>
      </c>
      <c r="F64" s="27">
        <v>40600</v>
      </c>
      <c r="G64" s="21"/>
      <c r="H64" s="23"/>
    </row>
    <row r="65" s="1" customFormat="1" ht="30" customHeight="1" spans="1:8">
      <c r="A65" s="19" t="s">
        <v>191</v>
      </c>
      <c r="B65" s="20"/>
      <c r="C65" s="20"/>
      <c r="D65" s="20"/>
      <c r="E65" s="27">
        <f t="shared" ref="E65:E67" si="6">F65+G65</f>
        <v>162500</v>
      </c>
      <c r="F65" s="27"/>
      <c r="G65" s="21">
        <f>SUM(G66:G67)</f>
        <v>162500</v>
      </c>
      <c r="H65" s="23"/>
    </row>
    <row r="66" s="1" customFormat="1" ht="44" customHeight="1" spans="1:8">
      <c r="A66" s="19"/>
      <c r="B66" s="20" t="s">
        <v>189</v>
      </c>
      <c r="C66" s="20" t="s">
        <v>192</v>
      </c>
      <c r="D66" s="20"/>
      <c r="E66" s="27">
        <f t="shared" si="6"/>
        <v>45400</v>
      </c>
      <c r="F66" s="27"/>
      <c r="G66" s="21">
        <v>45400</v>
      </c>
      <c r="H66" s="23" t="s">
        <v>193</v>
      </c>
    </row>
    <row r="67" s="1" customFormat="1" ht="62.1" customHeight="1" spans="1:8">
      <c r="A67" s="19"/>
      <c r="B67" s="30" t="s">
        <v>189</v>
      </c>
      <c r="C67" s="31" t="s">
        <v>194</v>
      </c>
      <c r="D67" s="31"/>
      <c r="E67" s="27">
        <f t="shared" si="6"/>
        <v>117100</v>
      </c>
      <c r="F67" s="27"/>
      <c r="G67" s="27">
        <v>117100</v>
      </c>
      <c r="H67" s="23" t="s">
        <v>195</v>
      </c>
    </row>
  </sheetData>
  <mergeCells count="10">
    <mergeCell ref="A12:B12"/>
    <mergeCell ref="A15:B15"/>
    <mergeCell ref="A18:B18"/>
    <mergeCell ref="A20:B20"/>
    <mergeCell ref="A23:B23"/>
    <mergeCell ref="A44:B44"/>
    <mergeCell ref="A4:A5"/>
    <mergeCell ref="B4:B5"/>
    <mergeCell ref="C4:C5"/>
    <mergeCell ref="D4:D5"/>
  </mergeCells>
  <printOptions horizontalCentered="1"/>
  <pageMargins left="0.751388888888889" right="0.751388888888889" top="1" bottom="1" header="0.5" footer="0.5"/>
  <pageSetup paperSize="9" firstPageNumber="12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市县分配方案附表1</vt:lpstr>
      <vt:lpstr>一般债券调整方案 附表2</vt:lpstr>
      <vt:lpstr>专项债券调整方案 附表3</vt:lpstr>
      <vt:lpstr>支出项目表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宋剑</dc:creator>
  <cp:lastModifiedBy>郝海英</cp:lastModifiedBy>
  <dcterms:created xsi:type="dcterms:W3CDTF">2020-07-27T02:29:00Z</dcterms:created>
  <dcterms:modified xsi:type="dcterms:W3CDTF">2021-10-22T02:32:25Z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