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0" windowWidth="18135" windowHeight="7260"/>
  </bookViews>
  <sheets>
    <sheet name="2017年决算结算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Builtin0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_PA7">'[5]SW-TEO'!#REF!</definedName>
    <definedName name="_PA8">'[5]SW-TEO'!#REF!</definedName>
    <definedName name="_PD1">'[5]SW-TEO'!#REF!</definedName>
    <definedName name="_PE12">'[5]SW-TEO'!#REF!</definedName>
    <definedName name="_PE13">'[5]SW-TEO'!#REF!</definedName>
    <definedName name="_PE6">'[5]SW-TEO'!#REF!</definedName>
    <definedName name="_PE7">'[5]SW-TEO'!#REF!</definedName>
    <definedName name="_PE8">'[5]SW-TEO'!#REF!</definedName>
    <definedName name="_PE9">'[5]SW-TEO'!#REF!</definedName>
    <definedName name="_PH1">'[5]SW-TEO'!#REF!</definedName>
    <definedName name="_PI1">'[5]SW-TEO'!#REF!</definedName>
    <definedName name="_PK1">'[5]SW-TEO'!#REF!</definedName>
    <definedName name="_PK3">'[5]SW-TEO'!#REF!</definedName>
    <definedName name="aiu_bottom">'[2]Financ. Overview'!#REF!</definedName>
    <definedName name="dss" hidden="1">#REF!</definedName>
    <definedName name="FRC">[3]Main!$C$9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Module.Prix_SMC">[0]!Module.Prix_SMC</definedName>
    <definedName name="OS">[4]Open!#REF!</definedName>
    <definedName name="pr_toolbox">[2]Toolbox!$A$3:$I$80</definedName>
    <definedName name="_xlnm.Print_Area" localSheetId="0">'2017年决算结算'!$A$1:$J$239</definedName>
    <definedName name="_xlnm.Print_Area" hidden="1">#REF!</definedName>
    <definedName name="_xlnm.Print_Titles" localSheetId="0">'2017年决算结算'!$1:$3</definedName>
    <definedName name="_xlnm.Print_Titles" hidden="1">#REF!</definedName>
    <definedName name="Prix_SMC">[0]!Prix_SMC</definedName>
    <definedName name="qwe">#N/A</definedName>
    <definedName name="s_c_list">[6]Toolbox!$A$7:$H$969</definedName>
    <definedName name="SCG">'[7]G.1R-Shou COP Gf'!#REF!</definedName>
    <definedName name="sdlfee">'[2]Financ. Overview'!$H$13</definedName>
    <definedName name="solar_ratio">'[8]POWER ASSUMPTIONS'!$H$7</definedName>
    <definedName name="ss7fee">'[2]Financ. Overview'!$H$18</definedName>
    <definedName name="subsfee">'[2]Financ. Overview'!$H$14</definedName>
    <definedName name="toolbox">[9]Toolbox!$C$5:$T$1578</definedName>
    <definedName name="V5.1Fee">'[2]Financ. Overview'!$H$15</definedName>
    <definedName name="wqe">#N/A</definedName>
    <definedName name="Z32_Cost_red">'[2]Financ. Overview'!#REF!</definedName>
    <definedName name="字段拨款金额.N.16.2">[10]专款分县区!#REF!</definedName>
    <definedName name="字段未拨金额.N.16.2">[10]专款分县区!#REF!</definedName>
    <definedName name="字段项目名称.C.100">[10]专款分县区!#REF!</definedName>
    <definedName name="字段预算单位.C.30">[10]专款分县区!#REF!</definedName>
    <definedName name="字段资金性质.C.10">[10]专款分县区!#REF!</definedName>
  </definedNames>
  <calcPr calcId="144525"/>
</workbook>
</file>

<file path=xl/calcChain.xml><?xml version="1.0" encoding="utf-8"?>
<calcChain xmlns="http://schemas.openxmlformats.org/spreadsheetml/2006/main">
  <c r="I237" i="1" l="1"/>
  <c r="I239" i="1" s="1"/>
  <c r="H237" i="1"/>
  <c r="H239" i="1" s="1"/>
  <c r="G237" i="1"/>
  <c r="G239" i="1" s="1"/>
  <c r="F237" i="1"/>
  <c r="F239" i="1" s="1"/>
  <c r="E237" i="1"/>
  <c r="E239" i="1" s="1"/>
  <c r="D237" i="1"/>
  <c r="D239" i="1" s="1"/>
  <c r="C237" i="1"/>
  <c r="C239" i="1" s="1"/>
  <c r="J236" i="1"/>
  <c r="B236" i="1"/>
  <c r="J235" i="1"/>
  <c r="J237" i="1" s="1"/>
  <c r="J239" i="1" s="1"/>
  <c r="B235" i="1"/>
  <c r="B237" i="1" s="1"/>
  <c r="B239" i="1" s="1"/>
  <c r="J233" i="1"/>
  <c r="C233" i="1"/>
  <c r="B233" i="1"/>
  <c r="J232" i="1"/>
  <c r="B232" i="1"/>
  <c r="J231" i="1"/>
  <c r="J230" i="1"/>
  <c r="F230" i="1"/>
  <c r="E230" i="1"/>
  <c r="C230" i="1"/>
  <c r="B230" i="1"/>
  <c r="F229" i="1"/>
  <c r="E229" i="1"/>
  <c r="D229" i="1"/>
  <c r="J229" i="1" s="1"/>
  <c r="C229" i="1"/>
  <c r="B229" i="1" s="1"/>
  <c r="J228" i="1"/>
  <c r="J227" i="1"/>
  <c r="B227" i="1"/>
  <c r="J226" i="1"/>
  <c r="B226" i="1"/>
  <c r="J225" i="1"/>
  <c r="J224" i="1"/>
  <c r="J222" i="1"/>
  <c r="C222" i="1"/>
  <c r="J221" i="1"/>
  <c r="C221" i="1"/>
  <c r="H220" i="1"/>
  <c r="F220" i="1"/>
  <c r="J220" i="1" s="1"/>
  <c r="I219" i="1"/>
  <c r="H219" i="1"/>
  <c r="G219" i="1"/>
  <c r="E219" i="1"/>
  <c r="D219" i="1"/>
  <c r="B219" i="1"/>
  <c r="J218" i="1"/>
  <c r="J214" i="1"/>
  <c r="J213" i="1"/>
  <c r="B213" i="1"/>
  <c r="J212" i="1"/>
  <c r="B212" i="1"/>
  <c r="J211" i="1"/>
  <c r="B211" i="1"/>
  <c r="J210" i="1"/>
  <c r="B210" i="1"/>
  <c r="J209" i="1"/>
  <c r="B209" i="1"/>
  <c r="J208" i="1"/>
  <c r="F208" i="1"/>
  <c r="J207" i="1"/>
  <c r="J206" i="1"/>
  <c r="B206" i="1"/>
  <c r="J205" i="1"/>
  <c r="B205" i="1"/>
  <c r="J204" i="1"/>
  <c r="B204" i="1"/>
  <c r="F203" i="1"/>
  <c r="J203" i="1" s="1"/>
  <c r="C203" i="1"/>
  <c r="B203" i="1" s="1"/>
  <c r="J202" i="1"/>
  <c r="J201" i="1"/>
  <c r="B201" i="1"/>
  <c r="J200" i="1"/>
  <c r="B200" i="1"/>
  <c r="J199" i="1"/>
  <c r="B199" i="1"/>
  <c r="J198" i="1"/>
  <c r="F198" i="1"/>
  <c r="C198" i="1"/>
  <c r="C208" i="1" s="1"/>
  <c r="B208" i="1" s="1"/>
  <c r="B198" i="1"/>
  <c r="J197" i="1"/>
  <c r="J194" i="1"/>
  <c r="B194" i="1"/>
  <c r="J193" i="1"/>
  <c r="J192" i="1"/>
  <c r="B192" i="1"/>
  <c r="J191" i="1"/>
  <c r="B191" i="1"/>
  <c r="J190" i="1"/>
  <c r="B190" i="1"/>
  <c r="J188" i="1"/>
  <c r="J187" i="1"/>
  <c r="J186" i="1"/>
  <c r="C186" i="1"/>
  <c r="B186" i="1"/>
  <c r="J185" i="1"/>
  <c r="B185" i="1"/>
  <c r="J184" i="1"/>
  <c r="B184" i="1"/>
  <c r="J183" i="1"/>
  <c r="B183" i="1"/>
  <c r="B182" i="1" s="1"/>
  <c r="I182" i="1"/>
  <c r="H182" i="1"/>
  <c r="G182" i="1"/>
  <c r="F182" i="1"/>
  <c r="E182" i="1"/>
  <c r="D182" i="1"/>
  <c r="J182" i="1" s="1"/>
  <c r="C182" i="1"/>
  <c r="J181" i="1"/>
  <c r="C181" i="1"/>
  <c r="C179" i="1" s="1"/>
  <c r="C177" i="1" s="1"/>
  <c r="B181" i="1"/>
  <c r="B179" i="1" s="1"/>
  <c r="J180" i="1"/>
  <c r="J179" i="1"/>
  <c r="I179" i="1"/>
  <c r="I177" i="1" s="1"/>
  <c r="H179" i="1"/>
  <c r="G179" i="1"/>
  <c r="F179" i="1"/>
  <c r="F177" i="1" s="1"/>
  <c r="E179" i="1"/>
  <c r="E177" i="1" s="1"/>
  <c r="E189" i="1" s="1"/>
  <c r="D179" i="1"/>
  <c r="J178" i="1"/>
  <c r="C178" i="1"/>
  <c r="B178" i="1" s="1"/>
  <c r="B177" i="1" s="1"/>
  <c r="H177" i="1"/>
  <c r="G177" i="1"/>
  <c r="D177" i="1"/>
  <c r="I175" i="1"/>
  <c r="I167" i="1" s="1"/>
  <c r="H175" i="1"/>
  <c r="H167" i="1" s="1"/>
  <c r="H189" i="1" s="1"/>
  <c r="F175" i="1"/>
  <c r="E175" i="1"/>
  <c r="J175" i="1" s="1"/>
  <c r="B175" i="1"/>
  <c r="J174" i="1"/>
  <c r="B174" i="1"/>
  <c r="J173" i="1"/>
  <c r="B173" i="1"/>
  <c r="J172" i="1"/>
  <c r="B172" i="1"/>
  <c r="J171" i="1"/>
  <c r="B171" i="1"/>
  <c r="B170" i="1" s="1"/>
  <c r="I170" i="1"/>
  <c r="H170" i="1"/>
  <c r="G170" i="1"/>
  <c r="F170" i="1"/>
  <c r="J170" i="1" s="1"/>
  <c r="E170" i="1"/>
  <c r="D170" i="1"/>
  <c r="C170" i="1"/>
  <c r="J169" i="1"/>
  <c r="C169" i="1"/>
  <c r="J168" i="1"/>
  <c r="B168" i="1"/>
  <c r="G167" i="1"/>
  <c r="G196" i="1" s="1"/>
  <c r="F167" i="1"/>
  <c r="F196" i="1" s="1"/>
  <c r="E167" i="1"/>
  <c r="D167" i="1"/>
  <c r="C167" i="1"/>
  <c r="J162" i="1"/>
  <c r="B162" i="1"/>
  <c r="J160" i="1"/>
  <c r="B160" i="1"/>
  <c r="J159" i="1"/>
  <c r="H159" i="1"/>
  <c r="C159" i="1"/>
  <c r="B159" i="1" s="1"/>
  <c r="J158" i="1"/>
  <c r="J156" i="1"/>
  <c r="B156" i="1"/>
  <c r="J155" i="1"/>
  <c r="J154" i="1"/>
  <c r="I153" i="1"/>
  <c r="H153" i="1"/>
  <c r="G153" i="1"/>
  <c r="F153" i="1"/>
  <c r="E153" i="1"/>
  <c r="D153" i="1"/>
  <c r="J153" i="1" s="1"/>
  <c r="C153" i="1"/>
  <c r="B153" i="1" s="1"/>
  <c r="J152" i="1"/>
  <c r="B152" i="1"/>
  <c r="D151" i="1"/>
  <c r="J151" i="1" s="1"/>
  <c r="C151" i="1"/>
  <c r="B151" i="1" s="1"/>
  <c r="J150" i="1"/>
  <c r="B150" i="1"/>
  <c r="J149" i="1"/>
  <c r="G149" i="1"/>
  <c r="B149" i="1" s="1"/>
  <c r="B147" i="1" s="1"/>
  <c r="E149" i="1"/>
  <c r="J148" i="1"/>
  <c r="B148" i="1"/>
  <c r="I147" i="1"/>
  <c r="H147" i="1"/>
  <c r="G147" i="1"/>
  <c r="F147" i="1"/>
  <c r="E147" i="1"/>
  <c r="D147" i="1"/>
  <c r="J146" i="1"/>
  <c r="B146" i="1"/>
  <c r="J145" i="1"/>
  <c r="C145" i="1"/>
  <c r="B145" i="1"/>
  <c r="D144" i="1"/>
  <c r="J144" i="1" s="1"/>
  <c r="C144" i="1"/>
  <c r="B144" i="1"/>
  <c r="B139" i="1" s="1"/>
  <c r="B137" i="1" s="1"/>
  <c r="B135" i="1" s="1"/>
  <c r="D142" i="1"/>
  <c r="J142" i="1" s="1"/>
  <c r="J139" i="1" s="1"/>
  <c r="C142" i="1"/>
  <c r="J141" i="1"/>
  <c r="J140" i="1"/>
  <c r="B140" i="1"/>
  <c r="I139" i="1"/>
  <c r="I137" i="1" s="1"/>
  <c r="I217" i="1" s="1"/>
  <c r="I216" i="1" s="1"/>
  <c r="H139" i="1"/>
  <c r="G139" i="1"/>
  <c r="F139" i="1"/>
  <c r="F137" i="1" s="1"/>
  <c r="E139" i="1"/>
  <c r="E137" i="1" s="1"/>
  <c r="E217" i="1" s="1"/>
  <c r="E216" i="1" s="1"/>
  <c r="D139" i="1"/>
  <c r="D137" i="1" s="1"/>
  <c r="J138" i="1"/>
  <c r="B138" i="1"/>
  <c r="H137" i="1"/>
  <c r="H217" i="1" s="1"/>
  <c r="H216" i="1" s="1"/>
  <c r="G137" i="1"/>
  <c r="G135" i="1" s="1"/>
  <c r="I136" i="1"/>
  <c r="H136" i="1"/>
  <c r="G136" i="1"/>
  <c r="J136" i="1" s="1"/>
  <c r="C136" i="1"/>
  <c r="B136" i="1"/>
  <c r="H135" i="1"/>
  <c r="J134" i="1"/>
  <c r="B134" i="1"/>
  <c r="J133" i="1"/>
  <c r="B133" i="1"/>
  <c r="J132" i="1"/>
  <c r="B132" i="1"/>
  <c r="J131" i="1"/>
  <c r="C131" i="1"/>
  <c r="B131" i="1"/>
  <c r="I130" i="1"/>
  <c r="H130" i="1"/>
  <c r="G130" i="1"/>
  <c r="F130" i="1"/>
  <c r="J130" i="1" s="1"/>
  <c r="E130" i="1"/>
  <c r="D130" i="1"/>
  <c r="C130" i="1"/>
  <c r="B130" i="1"/>
  <c r="J129" i="1"/>
  <c r="J128" i="1"/>
  <c r="C128" i="1"/>
  <c r="J127" i="1"/>
  <c r="J126" i="1"/>
  <c r="C126" i="1"/>
  <c r="B126" i="1"/>
  <c r="J125" i="1"/>
  <c r="B125" i="1"/>
  <c r="J124" i="1"/>
  <c r="B124" i="1"/>
  <c r="J123" i="1"/>
  <c r="B123" i="1"/>
  <c r="J122" i="1"/>
  <c r="C122" i="1"/>
  <c r="B122" i="1"/>
  <c r="J121" i="1"/>
  <c r="C121" i="1"/>
  <c r="B121" i="1"/>
  <c r="I120" i="1"/>
  <c r="H120" i="1"/>
  <c r="G120" i="1"/>
  <c r="F120" i="1"/>
  <c r="J120" i="1" s="1"/>
  <c r="E120" i="1"/>
  <c r="D120" i="1"/>
  <c r="C120" i="1"/>
  <c r="B120" i="1"/>
  <c r="J119" i="1"/>
  <c r="B119" i="1"/>
  <c r="J118" i="1"/>
  <c r="J117" i="1"/>
  <c r="J116" i="1"/>
  <c r="J115" i="1"/>
  <c r="J114" i="1"/>
  <c r="J113" i="1"/>
  <c r="J112" i="1"/>
  <c r="I112" i="1"/>
  <c r="J111" i="1"/>
  <c r="C111" i="1"/>
  <c r="J110" i="1"/>
  <c r="B110" i="1"/>
  <c r="J109" i="1"/>
  <c r="B109" i="1"/>
  <c r="J108" i="1"/>
  <c r="B108" i="1"/>
  <c r="J107" i="1"/>
  <c r="B107" i="1"/>
  <c r="J106" i="1"/>
  <c r="B106" i="1"/>
  <c r="J105" i="1"/>
  <c r="B105" i="1"/>
  <c r="J104" i="1"/>
  <c r="B104" i="1"/>
  <c r="J103" i="1"/>
  <c r="J102" i="1"/>
  <c r="J101" i="1"/>
  <c r="J100" i="1"/>
  <c r="J99" i="1"/>
  <c r="J98" i="1"/>
  <c r="J97" i="1"/>
  <c r="J96" i="1"/>
  <c r="J95" i="1"/>
  <c r="J94" i="1"/>
  <c r="C94" i="1"/>
  <c r="J93" i="1"/>
  <c r="J92" i="1"/>
  <c r="J91" i="1"/>
  <c r="J90" i="1"/>
  <c r="C90" i="1"/>
  <c r="J89" i="1"/>
  <c r="J88" i="1"/>
  <c r="C88" i="1"/>
  <c r="J87" i="1"/>
  <c r="J86" i="1"/>
  <c r="J85" i="1"/>
  <c r="C85" i="1"/>
  <c r="C76" i="1" s="1"/>
  <c r="J84" i="1"/>
  <c r="J83" i="1"/>
  <c r="J82" i="1"/>
  <c r="J81" i="1"/>
  <c r="H81" i="1"/>
  <c r="C81" i="1"/>
  <c r="J80" i="1"/>
  <c r="J79" i="1"/>
  <c r="B79" i="1"/>
  <c r="J78" i="1"/>
  <c r="B78" i="1"/>
  <c r="B76" i="1" s="1"/>
  <c r="J77" i="1"/>
  <c r="B77" i="1"/>
  <c r="I76" i="1"/>
  <c r="H76" i="1"/>
  <c r="G76" i="1"/>
  <c r="F76" i="1"/>
  <c r="E76" i="1"/>
  <c r="D76" i="1"/>
  <c r="J76" i="1" s="1"/>
  <c r="J75" i="1"/>
  <c r="C75" i="1"/>
  <c r="J74" i="1"/>
  <c r="C74" i="1"/>
  <c r="J73" i="1"/>
  <c r="C73" i="1"/>
  <c r="J72" i="1"/>
  <c r="C72" i="1"/>
  <c r="J71" i="1"/>
  <c r="J70" i="1"/>
  <c r="C70" i="1"/>
  <c r="J69" i="1"/>
  <c r="C69" i="1"/>
  <c r="J68" i="1"/>
  <c r="C68" i="1"/>
  <c r="J67" i="1"/>
  <c r="C67" i="1"/>
  <c r="J66" i="1"/>
  <c r="C66" i="1"/>
  <c r="J65" i="1"/>
  <c r="C65" i="1"/>
  <c r="J64" i="1"/>
  <c r="C64" i="1"/>
  <c r="J63" i="1"/>
  <c r="C63" i="1"/>
  <c r="J62" i="1"/>
  <c r="J61" i="1"/>
  <c r="B61" i="1"/>
  <c r="J60" i="1"/>
  <c r="C60" i="1"/>
  <c r="J59" i="1"/>
  <c r="C59" i="1"/>
  <c r="J58" i="1"/>
  <c r="J57" i="1"/>
  <c r="C57" i="1"/>
  <c r="J56" i="1"/>
  <c r="C56" i="1"/>
  <c r="J55" i="1"/>
  <c r="J54" i="1"/>
  <c r="C54" i="1"/>
  <c r="J53" i="1"/>
  <c r="C53" i="1"/>
  <c r="J52" i="1"/>
  <c r="J51" i="1"/>
  <c r="C51" i="1"/>
  <c r="C28" i="1" s="1"/>
  <c r="J50" i="1"/>
  <c r="B50" i="1"/>
  <c r="J49" i="1"/>
  <c r="B49" i="1"/>
  <c r="J48" i="1"/>
  <c r="B48" i="1"/>
  <c r="J47" i="1"/>
  <c r="B47" i="1"/>
  <c r="J46" i="1"/>
  <c r="B46" i="1"/>
  <c r="J45" i="1"/>
  <c r="B45" i="1"/>
  <c r="J44" i="1"/>
  <c r="B44" i="1"/>
  <c r="J43" i="1"/>
  <c r="B43" i="1"/>
  <c r="J42" i="1"/>
  <c r="B42" i="1"/>
  <c r="G41" i="1"/>
  <c r="J41" i="1" s="1"/>
  <c r="C41" i="1"/>
  <c r="B41" i="1" s="1"/>
  <c r="J40" i="1"/>
  <c r="B40" i="1"/>
  <c r="J39" i="1"/>
  <c r="C39" i="1"/>
  <c r="B39" i="1"/>
  <c r="J38" i="1"/>
  <c r="B38" i="1"/>
  <c r="J37" i="1"/>
  <c r="B37" i="1"/>
  <c r="J36" i="1"/>
  <c r="B36" i="1"/>
  <c r="J35" i="1"/>
  <c r="B35" i="1"/>
  <c r="J34" i="1"/>
  <c r="B34" i="1"/>
  <c r="J33" i="1"/>
  <c r="B33" i="1"/>
  <c r="J32" i="1"/>
  <c r="B32" i="1"/>
  <c r="J31" i="1"/>
  <c r="B31" i="1"/>
  <c r="J30" i="1"/>
  <c r="B30" i="1"/>
  <c r="I29" i="1"/>
  <c r="H29" i="1"/>
  <c r="H28" i="1" s="1"/>
  <c r="F29" i="1"/>
  <c r="E29" i="1"/>
  <c r="D29" i="1"/>
  <c r="C29" i="1"/>
  <c r="I28" i="1"/>
  <c r="F28" i="1"/>
  <c r="E28" i="1"/>
  <c r="J27" i="1"/>
  <c r="C27" i="1"/>
  <c r="J26" i="1"/>
  <c r="C26" i="1"/>
  <c r="J25" i="1"/>
  <c r="J24" i="1"/>
  <c r="C24" i="1"/>
  <c r="J23" i="1"/>
  <c r="C23" i="1"/>
  <c r="J22" i="1"/>
  <c r="C22" i="1"/>
  <c r="J21" i="1"/>
  <c r="C21" i="1"/>
  <c r="J20" i="1"/>
  <c r="C20" i="1"/>
  <c r="J19" i="1"/>
  <c r="C19" i="1"/>
  <c r="J18" i="1"/>
  <c r="C18" i="1"/>
  <c r="J17" i="1"/>
  <c r="C17" i="1"/>
  <c r="J16" i="1"/>
  <c r="C16" i="1"/>
  <c r="I15" i="1"/>
  <c r="H15" i="1"/>
  <c r="H14" i="1" s="1"/>
  <c r="H6" i="1" s="1"/>
  <c r="G15" i="1"/>
  <c r="F15" i="1"/>
  <c r="E15" i="1"/>
  <c r="D15" i="1"/>
  <c r="J15" i="1" s="1"/>
  <c r="C15" i="1"/>
  <c r="B15" i="1"/>
  <c r="F14" i="1"/>
  <c r="J13" i="1"/>
  <c r="D13" i="1"/>
  <c r="C13" i="1"/>
  <c r="J12" i="1"/>
  <c r="F12" i="1"/>
  <c r="E12" i="1"/>
  <c r="D12" i="1"/>
  <c r="C12" i="1"/>
  <c r="B12" i="1" s="1"/>
  <c r="B7" i="1" s="1"/>
  <c r="J11" i="1"/>
  <c r="B11" i="1"/>
  <c r="J10" i="1"/>
  <c r="C10" i="1"/>
  <c r="J9" i="1"/>
  <c r="C9" i="1"/>
  <c r="J8" i="1"/>
  <c r="C8" i="1"/>
  <c r="I7" i="1"/>
  <c r="H7" i="1"/>
  <c r="G7" i="1"/>
  <c r="F7" i="1"/>
  <c r="F6" i="1" s="1"/>
  <c r="E7" i="1"/>
  <c r="D7" i="1"/>
  <c r="C7" i="1"/>
  <c r="J5" i="1"/>
  <c r="B5" i="1"/>
  <c r="F135" i="1" l="1"/>
  <c r="F217" i="1"/>
  <c r="F216" i="1" s="1"/>
  <c r="C189" i="1"/>
  <c r="I196" i="1"/>
  <c r="I189" i="1"/>
  <c r="J189" i="1" s="1"/>
  <c r="J177" i="1"/>
  <c r="C14" i="1"/>
  <c r="C6" i="1" s="1"/>
  <c r="J7" i="1"/>
  <c r="G29" i="1"/>
  <c r="G28" i="1" s="1"/>
  <c r="G14" i="1" s="1"/>
  <c r="G6" i="1" s="1"/>
  <c r="G215" i="1" s="1"/>
  <c r="B167" i="1"/>
  <c r="B196" i="1" s="1"/>
  <c r="C196" i="1"/>
  <c r="F219" i="1"/>
  <c r="J219" i="1" s="1"/>
  <c r="C220" i="1"/>
  <c r="C219" i="1" s="1"/>
  <c r="C139" i="1"/>
  <c r="C137" i="1" s="1"/>
  <c r="G189" i="1"/>
  <c r="E196" i="1"/>
  <c r="D28" i="1"/>
  <c r="D14" i="1" s="1"/>
  <c r="J14" i="1" s="1"/>
  <c r="E14" i="1"/>
  <c r="I14" i="1"/>
  <c r="I6" i="1" s="1"/>
  <c r="I4" i="1" s="1"/>
  <c r="D189" i="1"/>
  <c r="J147" i="1"/>
  <c r="H215" i="1"/>
  <c r="H223" i="1" s="1"/>
  <c r="H4" i="1"/>
  <c r="D217" i="1"/>
  <c r="D135" i="1"/>
  <c r="J137" i="1"/>
  <c r="E6" i="1"/>
  <c r="I215" i="1"/>
  <c r="I223" i="1" s="1"/>
  <c r="C215" i="1"/>
  <c r="C4" i="1"/>
  <c r="C135" i="1"/>
  <c r="C217" i="1"/>
  <c r="F215" i="1"/>
  <c r="F223" i="1" s="1"/>
  <c r="F4" i="1"/>
  <c r="E135" i="1"/>
  <c r="I135" i="1"/>
  <c r="B189" i="1"/>
  <c r="F189" i="1"/>
  <c r="D196" i="1"/>
  <c r="J196" i="1" s="1"/>
  <c r="H196" i="1"/>
  <c r="G217" i="1"/>
  <c r="G216" i="1" s="1"/>
  <c r="J167" i="1"/>
  <c r="D6" i="1"/>
  <c r="J28" i="1" l="1"/>
  <c r="J29" i="1"/>
  <c r="G4" i="1"/>
  <c r="B29" i="1"/>
  <c r="B28" i="1"/>
  <c r="B14" i="1" s="1"/>
  <c r="B6" i="1" s="1"/>
  <c r="B4" i="1" s="1"/>
  <c r="G165" i="1"/>
  <c r="G157" i="1"/>
  <c r="G161" i="1" s="1"/>
  <c r="B217" i="1"/>
  <c r="C216" i="1"/>
  <c r="H165" i="1"/>
  <c r="H157" i="1"/>
  <c r="H161" i="1" s="1"/>
  <c r="C223" i="1"/>
  <c r="E215" i="1"/>
  <c r="E223" i="1" s="1"/>
  <c r="E4" i="1"/>
  <c r="J217" i="1"/>
  <c r="D216" i="1"/>
  <c r="J216" i="1" s="1"/>
  <c r="D215" i="1"/>
  <c r="B215" i="1" s="1"/>
  <c r="D4" i="1"/>
  <c r="J6" i="1"/>
  <c r="F165" i="1"/>
  <c r="F157" i="1"/>
  <c r="C165" i="1"/>
  <c r="C157" i="1"/>
  <c r="I165" i="1"/>
  <c r="I157" i="1"/>
  <c r="I161" i="1" s="1"/>
  <c r="J135" i="1"/>
  <c r="G223" i="1"/>
  <c r="J4" i="1" l="1"/>
  <c r="D165" i="1"/>
  <c r="J165" i="1" s="1"/>
  <c r="D157" i="1"/>
  <c r="E165" i="1"/>
  <c r="E157" i="1"/>
  <c r="B157" i="1" s="1"/>
  <c r="C161" i="1"/>
  <c r="J215" i="1"/>
  <c r="D223" i="1"/>
  <c r="J223" i="1" s="1"/>
  <c r="B165" i="1"/>
  <c r="B216" i="1"/>
  <c r="B223" i="1" s="1"/>
  <c r="J157" i="1" l="1"/>
  <c r="D161" i="1"/>
  <c r="J161" i="1" s="1"/>
</calcChain>
</file>

<file path=xl/comments1.xml><?xml version="1.0" encoding="utf-8"?>
<comments xmlns="http://schemas.openxmlformats.org/spreadsheetml/2006/main">
  <authors>
    <author>Administrator</author>
    <author>ysk01</author>
    <author>微软用户</author>
  </authors>
  <commentList>
    <comment ref="B1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晋财建一[2013]354号运管处下放基数1979万元‘晋政法[2014]94号113万元晋财建一[20][2014]107号运管经费下划206万元
’
</t>
        </r>
      </text>
    </comment>
    <comment ref="C1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阳财建[2013]1161号运管处下放基数1075万元
[2014]423号112万元，阳财建[2015]97号472万元</t>
        </r>
      </text>
    </comment>
    <comment ref="D1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阳财建[2013]1161号运管处下放基数321万元，[2014]423号33.4万元，晋政法[2015]52号113万元，阳财建[2015]97号144万元
</t>
        </r>
      </text>
    </comment>
    <comment ref="E1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阳财建[2013]1161号运管处下放基数327，[2014]423号34，阳财建[2015]97号166万元
</t>
        </r>
      </text>
    </comment>
    <comment ref="F1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阳财建[2013]1161号运管处下放基数255，[2014]423号26.6，阳财建[2015]97号162万元
</t>
        </r>
      </text>
    </comment>
    <comment ref="C1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阳财预[2015]9号任职高校毕业生补65万元，市级应配套部分
</t>
        </r>
      </text>
    </comment>
    <comment ref="D15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阳财预[2015]9号补19万元任职高校毕业生补市级应配套部分</t>
        </r>
      </text>
    </comment>
    <comment ref="A37" authorId="1">
      <text>
        <r>
          <rPr>
            <b/>
            <sz val="9"/>
            <color indexed="81"/>
            <rFont val="宋体"/>
            <family val="3"/>
            <charset val="134"/>
          </rPr>
          <t>ysk01:</t>
        </r>
        <r>
          <rPr>
            <sz val="9"/>
            <color indexed="81"/>
            <rFont val="宋体"/>
            <family val="3"/>
            <charset val="134"/>
          </rPr>
          <t xml:space="preserve">
阳科发《2002］48号
</t>
        </r>
      </text>
    </comment>
    <comment ref="B49" authorId="2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晋财政法</t>
        </r>
        <r>
          <rPr>
            <sz val="9"/>
            <color indexed="81"/>
            <rFont val="Tahoma"/>
            <family val="2"/>
          </rPr>
          <t>[2013]84</t>
        </r>
        <r>
          <rPr>
            <sz val="9"/>
            <color indexed="81"/>
            <rFont val="宋体"/>
            <family val="3"/>
            <charset val="134"/>
          </rPr>
          <t xml:space="preserve">号
</t>
        </r>
      </text>
    </comment>
    <comment ref="B51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晋财行[2015]89号466
</t>
        </r>
      </text>
    </comment>
    <comment ref="D51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阳财行[2015]49号
</t>
        </r>
      </text>
    </comment>
    <comment ref="E51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阳财行[2015]49号
</t>
        </r>
      </text>
    </comment>
    <comment ref="B53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晋财行[2014]208号
</t>
        </r>
      </text>
    </comment>
    <comment ref="D53" authorId="2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阳财行</t>
        </r>
        <r>
          <rPr>
            <sz val="9"/>
            <color indexed="81"/>
            <rFont val="Tahoma"/>
            <family val="2"/>
          </rPr>
          <t>[2014]835</t>
        </r>
        <r>
          <rPr>
            <sz val="9"/>
            <color indexed="81"/>
            <rFont val="宋体"/>
            <family val="3"/>
            <charset val="134"/>
          </rPr>
          <t xml:space="preserve">号
</t>
        </r>
      </text>
    </comment>
    <comment ref="B54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晋财行[2014]208号
</t>
        </r>
      </text>
    </comment>
    <comment ref="B6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晋财企[2014]134号12135万元
</t>
        </r>
      </text>
    </comment>
    <comment ref="H6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阳财企[2014]917号10253
</t>
        </r>
      </text>
    </comment>
    <comment ref="I60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阳财企[2014]917号10253
</t>
        </r>
      </text>
    </comment>
    <comment ref="B79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晋财行[2014]21号</t>
        </r>
      </text>
    </comment>
    <comment ref="C79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阳财预[2014]930号</t>
        </r>
      </text>
    </comment>
    <comment ref="F13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教育 
</t>
        </r>
      </text>
    </comment>
    <comment ref="G13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教育调入
</t>
        </r>
      </text>
    </comment>
    <comment ref="H13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教育收费
</t>
        </r>
      </text>
    </comment>
    <comment ref="C151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Administrator:
</t>
        </r>
      </text>
    </comment>
    <comment ref="C233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<sst xmlns="http://schemas.openxmlformats.org/spreadsheetml/2006/main" count="226" uniqueCount="209">
  <si>
    <t>单位：万元</t>
    <phoneticPr fontId="3" type="noConversion"/>
  </si>
  <si>
    <r>
      <t>项</t>
    </r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目</t>
    </r>
    <phoneticPr fontId="3" type="noConversion"/>
  </si>
  <si>
    <t>全市</t>
    <phoneticPr fontId="3" type="noConversion"/>
  </si>
  <si>
    <t>市级</t>
    <phoneticPr fontId="3" type="noConversion"/>
  </si>
  <si>
    <t>平定</t>
    <phoneticPr fontId="3" type="noConversion"/>
  </si>
  <si>
    <t>盂县</t>
    <phoneticPr fontId="3" type="noConversion"/>
  </si>
  <si>
    <t>郊区</t>
    <phoneticPr fontId="3" type="noConversion"/>
  </si>
  <si>
    <t>城区</t>
    <phoneticPr fontId="3" type="noConversion"/>
  </si>
  <si>
    <t>矿区</t>
    <phoneticPr fontId="3" type="noConversion"/>
  </si>
  <si>
    <t>开发区</t>
    <phoneticPr fontId="3" type="noConversion"/>
  </si>
  <si>
    <t>县区合计</t>
    <phoneticPr fontId="3" type="noConversion"/>
  </si>
  <si>
    <t>一、收入总计</t>
    <phoneticPr fontId="3" type="noConversion"/>
  </si>
  <si>
    <t>（一）本年收入</t>
    <phoneticPr fontId="3" type="noConversion"/>
  </si>
  <si>
    <t>（二）上级补助收入</t>
    <phoneticPr fontId="3" type="noConversion"/>
  </si>
  <si>
    <r>
      <t xml:space="preserve">  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返还性收入</t>
    </r>
    <phoneticPr fontId="3" type="noConversion"/>
  </si>
  <si>
    <r>
      <t xml:space="preserve">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）增值税税收返还</t>
    </r>
    <phoneticPr fontId="3" type="noConversion"/>
  </si>
  <si>
    <r>
      <t xml:space="preserve">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）增值税五五分享税收返还收入</t>
    </r>
    <phoneticPr fontId="3" type="noConversion"/>
  </si>
  <si>
    <r>
      <t xml:space="preserve">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）消费税税收返还</t>
    </r>
    <phoneticPr fontId="3" type="noConversion"/>
  </si>
  <si>
    <r>
      <t>　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）所得税基数基数返还　　　</t>
    </r>
    <phoneticPr fontId="3" type="noConversion"/>
  </si>
  <si>
    <r>
      <t>　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成品油价格和税费改革税收返还收入</t>
    </r>
    <phoneticPr fontId="3" type="noConversion"/>
  </si>
  <si>
    <r>
      <t xml:space="preserve">   2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专项补助收入</t>
    </r>
    <phoneticPr fontId="3" type="noConversion"/>
  </si>
  <si>
    <r>
      <t xml:space="preserve">   3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一般性转移支付收入</t>
    </r>
    <phoneticPr fontId="3" type="noConversion"/>
  </si>
  <si>
    <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均衡性转移支付补助</t>
    </r>
    <phoneticPr fontId="3" type="noConversion"/>
  </si>
  <si>
    <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）革命老区转移支付</t>
    </r>
    <phoneticPr fontId="3" type="noConversion"/>
  </si>
  <si>
    <r>
      <t>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）贫困地区转移支付</t>
    </r>
    <phoneticPr fontId="3" type="noConversion"/>
  </si>
  <si>
    <t>（4）县级基本财力保障机制奖补资金补助</t>
    <phoneticPr fontId="3" type="noConversion"/>
  </si>
  <si>
    <t>（5）成品油价格和税费改革转移支付补助</t>
    <phoneticPr fontId="3" type="noConversion"/>
  </si>
  <si>
    <t>（6）基层公检法转移支付补助收入</t>
    <phoneticPr fontId="3" type="noConversion"/>
  </si>
  <si>
    <t>（7）义务教育转移支付补助</t>
    <phoneticPr fontId="3" type="noConversion"/>
  </si>
  <si>
    <t>（8）基本养老和低保等转移支付补助</t>
    <phoneticPr fontId="3" type="noConversion"/>
  </si>
  <si>
    <r>
      <t>（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）城乡居民医疗保险转移支付</t>
    </r>
    <phoneticPr fontId="3" type="noConversion"/>
  </si>
  <si>
    <t>（10）农村综合改革转移支付</t>
    <phoneticPr fontId="3" type="noConversion"/>
  </si>
  <si>
    <t>（11）产粮（油）大县奖励资金支出</t>
    <phoneticPr fontId="3" type="noConversion"/>
  </si>
  <si>
    <t>（12）资源枯竭城市转移支付</t>
    <phoneticPr fontId="3" type="noConversion"/>
  </si>
  <si>
    <t>（13）其他一般性转移支付支出</t>
    <phoneticPr fontId="3" type="noConversion"/>
  </si>
  <si>
    <t>（14）固定数额补助</t>
    <phoneticPr fontId="3" type="noConversion"/>
  </si>
  <si>
    <r>
      <t xml:space="preserve">                  </t>
    </r>
    <r>
      <rPr>
        <sz val="10"/>
        <rFont val="宋体"/>
        <family val="3"/>
        <charset val="134"/>
      </rPr>
      <t>定额结算补助</t>
    </r>
    <phoneticPr fontId="3" type="noConversion"/>
  </si>
  <si>
    <r>
      <t xml:space="preserve">                  </t>
    </r>
    <r>
      <rPr>
        <sz val="10"/>
        <rFont val="宋体"/>
        <family val="3"/>
        <charset val="134"/>
      </rPr>
      <t>其中：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定额补助</t>
    </r>
    <phoneticPr fontId="3" type="noConversion"/>
  </si>
  <si>
    <t xml:space="preserve">              工商技术监督经费上解结算</t>
    <phoneticPr fontId="3" type="noConversion"/>
  </si>
  <si>
    <t xml:space="preserve">              地税挂钩经费上解结算</t>
    <phoneticPr fontId="3" type="noConversion"/>
  </si>
  <si>
    <t xml:space="preserve">              财监办地市组人员经费结算</t>
    <phoneticPr fontId="3" type="noConversion"/>
  </si>
  <si>
    <t xml:space="preserve">              安全局经费上划结算</t>
    <phoneticPr fontId="3" type="noConversion"/>
  </si>
  <si>
    <t xml:space="preserve">              中波台经费上划结算</t>
    <phoneticPr fontId="3" type="noConversion"/>
  </si>
  <si>
    <t xml:space="preserve">              药检所经费上划结算</t>
    <phoneticPr fontId="3" type="noConversion"/>
  </si>
  <si>
    <t xml:space="preserve">              科技三项费结算</t>
    <phoneticPr fontId="3" type="noConversion"/>
  </si>
  <si>
    <t xml:space="preserve">              支援农业生产支出结算</t>
    <phoneticPr fontId="3" type="noConversion"/>
  </si>
  <si>
    <t xml:space="preserve">              行政执法大队人员调整工资基数结算</t>
    <phoneticPr fontId="3" type="noConversion"/>
  </si>
  <si>
    <t xml:space="preserve">              郊区供电公司上解结算</t>
    <phoneticPr fontId="3" type="noConversion"/>
  </si>
  <si>
    <t xml:space="preserve">              阳钢职工学校及医院下划城区结算结算</t>
    <phoneticPr fontId="3" type="noConversion"/>
  </si>
  <si>
    <t xml:space="preserve">              罚没收入建立价调基金结算</t>
    <phoneticPr fontId="3" type="noConversion"/>
  </si>
  <si>
    <t xml:space="preserve">              公检法司服装上划结算</t>
    <phoneticPr fontId="3" type="noConversion"/>
  </si>
  <si>
    <t xml:space="preserve">              县区住房中心上划结算</t>
    <phoneticPr fontId="3" type="noConversion"/>
  </si>
  <si>
    <t xml:space="preserve">              平定教育费附加上划结算</t>
    <phoneticPr fontId="3" type="noConversion"/>
  </si>
  <si>
    <t xml:space="preserve">              城矿区公安局上划结算</t>
    <phoneticPr fontId="3" type="noConversion"/>
  </si>
  <si>
    <t xml:space="preserve">              食品药品监督管理局下划结算</t>
    <phoneticPr fontId="3" type="noConversion"/>
  </si>
  <si>
    <t xml:space="preserve">              退耕还林减收补助</t>
    <phoneticPr fontId="3" type="noConversion"/>
  </si>
  <si>
    <t xml:space="preserve">              荫营派出检察院经费上划结算</t>
    <phoneticPr fontId="3" type="noConversion"/>
  </si>
  <si>
    <t xml:space="preserve">              地税部门三代手续费上解</t>
    <phoneticPr fontId="3" type="noConversion"/>
  </si>
  <si>
    <t xml:space="preserve">      关于下划市县工商津贴补贴基数的通知</t>
    <phoneticPr fontId="3" type="noConversion"/>
  </si>
  <si>
    <t xml:space="preserve">      下达市县质监局津补贴(基数）</t>
    <phoneticPr fontId="3" type="noConversion"/>
  </si>
  <si>
    <t xml:space="preserve">      工商系统下划基数 </t>
    <phoneticPr fontId="3" type="noConversion"/>
  </si>
  <si>
    <t xml:space="preserve">      质监系统下划基数 </t>
    <phoneticPr fontId="3" type="noConversion"/>
  </si>
  <si>
    <t xml:space="preserve">       固定数额－农村税费改革转移支付</t>
    <phoneticPr fontId="3" type="noConversion"/>
  </si>
  <si>
    <t xml:space="preserve">       提前下达2017年农村税费改革转移支付</t>
    <phoneticPr fontId="3" type="noConversion"/>
  </si>
  <si>
    <t xml:space="preserve">      提前下达2017年度农村税费改革转移支付(市补助）</t>
    <phoneticPr fontId="3" type="noConversion"/>
  </si>
  <si>
    <t xml:space="preserve">      固定数额-企事业单位划转补助</t>
    <phoneticPr fontId="3" type="noConversion"/>
  </si>
  <si>
    <t xml:space="preserve">      提前下达2017年省属国有重点煤炭企业办社会职能经费基数</t>
    <phoneticPr fontId="3" type="noConversion"/>
  </si>
  <si>
    <t xml:space="preserve">      下达省属企业中小学移交地方补助经费基数</t>
    <phoneticPr fontId="3" type="noConversion"/>
  </si>
  <si>
    <t xml:space="preserve">       下划国土资源系统开发区土地分局财政支出预算基数</t>
    <phoneticPr fontId="3" type="noConversion"/>
  </si>
  <si>
    <t xml:space="preserve">       中央对地方审计补助</t>
    <phoneticPr fontId="3" type="noConversion"/>
  </si>
  <si>
    <t xml:space="preserve">       提前下达2017年中央财政补助基层行政单位工作经费指标</t>
    <phoneticPr fontId="3" type="noConversion"/>
  </si>
  <si>
    <t xml:space="preserve">       提前下达2017年中央财政补助华侨事务预算和省级归侨归眷救济配套专款指标</t>
    <phoneticPr fontId="3" type="noConversion"/>
  </si>
  <si>
    <t xml:space="preserve">      全国重点寺观教堂维修专项补助资金</t>
    <phoneticPr fontId="3" type="noConversion"/>
  </si>
  <si>
    <t xml:space="preserve">      2017年工商行政管理专项</t>
    <phoneticPr fontId="3" type="noConversion"/>
  </si>
  <si>
    <t xml:space="preserve">      2016年度农村客运、出租车行业油价补贴资金支出预算</t>
    <phoneticPr fontId="3" type="noConversion"/>
  </si>
  <si>
    <t xml:space="preserve">      下达2017年中央基层科普行动计划资金预算</t>
    <phoneticPr fontId="3" type="noConversion"/>
  </si>
  <si>
    <t xml:space="preserve">      优抚事业单位补助资金</t>
    <phoneticPr fontId="3" type="noConversion"/>
  </si>
  <si>
    <t xml:space="preserve">      提高村级管理费省级补助标准转移支付</t>
    <phoneticPr fontId="3" type="noConversion"/>
  </si>
  <si>
    <t xml:space="preserve">       提前下达2017年省对市县调整工资转移支付</t>
    <phoneticPr fontId="3" type="noConversion"/>
  </si>
  <si>
    <t xml:space="preserve">      农村义务教育学校绩效工资转移支付（基数）</t>
    <phoneticPr fontId="3" type="noConversion"/>
  </si>
  <si>
    <t xml:space="preserve">      农村公共卫生与基层医疗卫生事业单位转移支付（基数）</t>
    <phoneticPr fontId="3" type="noConversion"/>
  </si>
  <si>
    <r>
      <t>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）各项结算补助</t>
    </r>
    <phoneticPr fontId="3" type="noConversion"/>
  </si>
  <si>
    <t xml:space="preserve">       2016年决算煤炭资源税改革后差补</t>
    <phoneticPr fontId="3" type="noConversion"/>
  </si>
  <si>
    <t xml:space="preserve">       决算煤炭资源税改革后补助</t>
    <phoneticPr fontId="3" type="noConversion"/>
  </si>
  <si>
    <t xml:space="preserve">       地税部门代扣代收代征税款手续费下划基数</t>
    <phoneticPr fontId="3" type="noConversion"/>
  </si>
  <si>
    <t xml:space="preserve">       提前下达2017年财政法制建设工作经费</t>
    <phoneticPr fontId="3" type="noConversion"/>
  </si>
  <si>
    <t xml:space="preserve">       2017年第三批矿山地质环境治理和土地复垦项目省级补助资金预算</t>
    <phoneticPr fontId="3" type="noConversion"/>
  </si>
  <si>
    <t xml:space="preserve">       提前下达2017年文物看护人员经费</t>
    <phoneticPr fontId="3" type="noConversion"/>
  </si>
  <si>
    <t xml:space="preserve">       提前下达2017年古建筑日常养护经费（市县部分）</t>
    <phoneticPr fontId="3" type="noConversion"/>
  </si>
  <si>
    <t xml:space="preserve">       提前下达2017年中央大型体育场馆免费低收费开放补助资金</t>
    <phoneticPr fontId="3" type="noConversion"/>
  </si>
  <si>
    <t xml:space="preserve">      提前下达2017年美术馆、公共图书馆、文化馆（站）免费开放中央补助资金</t>
    <phoneticPr fontId="3" type="noConversion"/>
  </si>
  <si>
    <t xml:space="preserve">      提前下达2017年博物馆纪念馆逐步免费开放中央补助资金(市县部分)</t>
    <phoneticPr fontId="3" type="noConversion"/>
  </si>
  <si>
    <t xml:space="preserve">      下达2017年省级科技创新券资金</t>
    <phoneticPr fontId="3" type="noConversion"/>
  </si>
  <si>
    <t xml:space="preserve">      低收入农户冬季采暖补贴</t>
    <phoneticPr fontId="3" type="noConversion"/>
  </si>
  <si>
    <t xml:space="preserve">      提前通知2017年解决部分企业军转干部生活困难转移支付指标</t>
    <phoneticPr fontId="3" type="noConversion"/>
  </si>
  <si>
    <t xml:space="preserve">      地名普查中央补助资金</t>
    <phoneticPr fontId="3" type="noConversion"/>
  </si>
  <si>
    <t xml:space="preserve">      提前下达2017年企业所得税税源和重点产品国际竞争力调查补助经费</t>
    <phoneticPr fontId="3" type="noConversion"/>
  </si>
  <si>
    <t xml:space="preserve">      关于提前下达2017年度到村任职高校毕业生中央财政补助资金的通知</t>
    <phoneticPr fontId="3" type="noConversion"/>
  </si>
  <si>
    <t xml:space="preserve">      收回2015年度、2016年度到村任职高校毕业生中央财政补助结算资金</t>
    <phoneticPr fontId="3" type="noConversion"/>
  </si>
  <si>
    <t xml:space="preserve">      省级对乡镇机关食堂补助</t>
    <phoneticPr fontId="3" type="noConversion"/>
  </si>
  <si>
    <t xml:space="preserve">      提前下达2017年国有企业职教幼教退休教师生活补贴中央补助资金基数</t>
    <phoneticPr fontId="3" type="noConversion"/>
  </si>
  <si>
    <t xml:space="preserve">      提前下达2017年度国有企业职教幼教退休教师生活补贴省级补助资金基数（转移地市部分）</t>
    <phoneticPr fontId="3" type="noConversion"/>
  </si>
  <si>
    <t xml:space="preserve">      国有企业职教幼教退休教师生活补贴中央追加补助资金基数</t>
    <phoneticPr fontId="3" type="noConversion"/>
  </si>
  <si>
    <t xml:space="preserve">      体制结算（综）</t>
    <phoneticPr fontId="3" type="noConversion"/>
  </si>
  <si>
    <t xml:space="preserve">      解决特殊疑难信访问题专项</t>
    <phoneticPr fontId="3" type="noConversion"/>
  </si>
  <si>
    <t xml:space="preserve">      工商系统划转食药局经费 </t>
    <phoneticPr fontId="3" type="noConversion"/>
  </si>
  <si>
    <t xml:space="preserve">      县级财政消化赤字奖励结算</t>
    <phoneticPr fontId="3" type="noConversion"/>
  </si>
  <si>
    <t xml:space="preserve">      县级财政平衡奖励结算</t>
    <phoneticPr fontId="3" type="noConversion"/>
  </si>
  <si>
    <t xml:space="preserve">      两税返还下降地区一次性财力补助</t>
    <phoneticPr fontId="3" type="noConversion"/>
  </si>
  <si>
    <t xml:space="preserve">      开发区奥伦胶带下划结算</t>
    <phoneticPr fontId="3" type="noConversion"/>
  </si>
  <si>
    <t xml:space="preserve">      改变粮食风险金拨款渠道结算</t>
    <phoneticPr fontId="3" type="noConversion"/>
  </si>
  <si>
    <t xml:space="preserve">      财政网电路租用费</t>
    <phoneticPr fontId="3" type="noConversion"/>
  </si>
  <si>
    <t xml:space="preserve">      党政网电路租用费</t>
    <phoneticPr fontId="3" type="noConversion"/>
  </si>
  <si>
    <t xml:space="preserve">      盂县财力补助</t>
    <phoneticPr fontId="3" type="noConversion"/>
  </si>
  <si>
    <t xml:space="preserve">      车船使用税结算扣款</t>
    <phoneticPr fontId="3" type="noConversion"/>
  </si>
  <si>
    <t xml:space="preserve">      扣缴政府债券本息罚息</t>
    <phoneticPr fontId="3" type="noConversion"/>
  </si>
  <si>
    <t xml:space="preserve">      2016年黄标车老旧车报废结算</t>
    <phoneticPr fontId="3" type="noConversion"/>
  </si>
  <si>
    <t xml:space="preserve">      支持转型综改示范区开发区建设结算</t>
    <phoneticPr fontId="3" type="noConversion"/>
  </si>
  <si>
    <t xml:space="preserve">      支出进度奖</t>
    <phoneticPr fontId="3" type="noConversion"/>
  </si>
  <si>
    <t xml:space="preserve">      收回矿区棚户区改造项目资金</t>
    <phoneticPr fontId="3" type="noConversion"/>
  </si>
  <si>
    <t xml:space="preserve">      托管理乡镇经费划转</t>
    <phoneticPr fontId="3" type="noConversion"/>
  </si>
  <si>
    <t xml:space="preserve">      盂县缴回未分配上级补助资金</t>
    <phoneticPr fontId="3" type="noConversion"/>
  </si>
  <si>
    <t xml:space="preserve">      预扣亚行环境改善项目本息资金</t>
    <phoneticPr fontId="3" type="noConversion"/>
  </si>
  <si>
    <t xml:space="preserve">      郊区珍宝园利息结算</t>
    <phoneticPr fontId="3" type="noConversion"/>
  </si>
  <si>
    <t xml:space="preserve">      郊区国土局上划</t>
    <phoneticPr fontId="3" type="noConversion"/>
  </si>
  <si>
    <t>财政部代理发行地方政府债券收入</t>
    <phoneticPr fontId="3" type="noConversion"/>
  </si>
  <si>
    <r>
      <t xml:space="preserve">         </t>
    </r>
    <r>
      <rPr>
        <sz val="10"/>
        <rFont val="宋体"/>
        <family val="3"/>
        <charset val="134"/>
      </rPr>
      <t>新增一般债券收入</t>
    </r>
    <phoneticPr fontId="3" type="noConversion"/>
  </si>
  <si>
    <r>
      <t xml:space="preserve">         </t>
    </r>
    <r>
      <rPr>
        <sz val="10"/>
        <rFont val="宋体"/>
        <family val="3"/>
        <charset val="134"/>
      </rPr>
      <t>置换一般债券收入</t>
    </r>
    <phoneticPr fontId="3" type="noConversion"/>
  </si>
  <si>
    <t>国债转贷收入</t>
    <phoneticPr fontId="3" type="noConversion"/>
  </si>
  <si>
    <t>国债转贷资金上年结余</t>
    <phoneticPr fontId="3" type="noConversion"/>
  </si>
  <si>
    <t>上年结余收入</t>
    <phoneticPr fontId="3" type="noConversion"/>
  </si>
  <si>
    <t>调入预算稳定调节基金</t>
    <phoneticPr fontId="3" type="noConversion"/>
  </si>
  <si>
    <t>调入资金</t>
    <phoneticPr fontId="3" type="noConversion"/>
  </si>
  <si>
    <r>
      <t xml:space="preserve">    </t>
    </r>
    <r>
      <rPr>
        <sz val="10"/>
        <rFont val="宋体"/>
        <family val="3"/>
        <charset val="134"/>
      </rPr>
      <t>基金调入</t>
    </r>
    <r>
      <rPr>
        <sz val="11"/>
        <rFont val="Times New Roman"/>
        <family val="1"/>
      </rPr>
      <t/>
    </r>
    <phoneticPr fontId="3" type="noConversion"/>
  </si>
  <si>
    <r>
      <t xml:space="preserve">   </t>
    </r>
    <r>
      <rPr>
        <sz val="10"/>
        <rFont val="宋体"/>
        <family val="3"/>
        <charset val="134"/>
      </rPr>
      <t>国有资本经营调入</t>
    </r>
    <phoneticPr fontId="3" type="noConversion"/>
  </si>
  <si>
    <t xml:space="preserve"> 教育专户</t>
    <phoneticPr fontId="3" type="noConversion"/>
  </si>
  <si>
    <t>支出总计</t>
    <phoneticPr fontId="3" type="noConversion"/>
  </si>
  <si>
    <t>本年支出</t>
    <phoneticPr fontId="3" type="noConversion"/>
  </si>
  <si>
    <t>上解上级支出</t>
    <phoneticPr fontId="3" type="noConversion"/>
  </si>
  <si>
    <r>
      <t xml:space="preserve">    </t>
    </r>
    <r>
      <rPr>
        <sz val="10"/>
        <rFont val="宋体"/>
        <family val="3"/>
        <charset val="134"/>
      </rPr>
      <t>老体制上解</t>
    </r>
    <phoneticPr fontId="3" type="noConversion"/>
  </si>
  <si>
    <r>
      <t xml:space="preserve">    </t>
    </r>
    <r>
      <rPr>
        <sz val="10"/>
        <rFont val="宋体"/>
        <family val="3"/>
        <charset val="134"/>
      </rPr>
      <t>专项上解</t>
    </r>
    <r>
      <rPr>
        <sz val="11"/>
        <rFont val="Times New Roman"/>
        <family val="1"/>
      </rPr>
      <t/>
    </r>
    <phoneticPr fontId="3" type="noConversion"/>
  </si>
  <si>
    <t xml:space="preserve">   对口援疆资金结算</t>
    <phoneticPr fontId="3" type="noConversion"/>
  </si>
  <si>
    <t xml:space="preserve">   2016年增值税税收返还不达2014年基数上解</t>
    <phoneticPr fontId="3" type="noConversion"/>
  </si>
  <si>
    <r>
      <t xml:space="preserve">        </t>
    </r>
    <r>
      <rPr>
        <sz val="10"/>
        <rFont val="宋体"/>
        <family val="3"/>
        <charset val="134"/>
      </rPr>
      <t>跨界断面水质考核生态补偿专项上解</t>
    </r>
    <phoneticPr fontId="3" type="noConversion"/>
  </si>
  <si>
    <r>
      <t xml:space="preserve">       </t>
    </r>
    <r>
      <rPr>
        <sz val="10"/>
        <rFont val="宋体"/>
        <family val="3"/>
        <charset val="134"/>
      </rPr>
      <t>环境空气质量上解</t>
    </r>
    <phoneticPr fontId="3" type="noConversion"/>
  </si>
  <si>
    <t xml:space="preserve">   从土地出让收益中计提农田水利建设资金上解</t>
    <phoneticPr fontId="3" type="noConversion"/>
  </si>
  <si>
    <t xml:space="preserve">   地方政府债券发行费上解</t>
    <phoneticPr fontId="3" type="noConversion"/>
  </si>
  <si>
    <t>援助其他省支出</t>
    <phoneticPr fontId="3" type="noConversion"/>
  </si>
  <si>
    <t>债务还本支出</t>
    <phoneticPr fontId="3" type="noConversion"/>
  </si>
  <si>
    <t xml:space="preserve">   一般债券还本支出</t>
    <phoneticPr fontId="3" type="noConversion"/>
  </si>
  <si>
    <t xml:space="preserve">   其他债券还本支出</t>
    <phoneticPr fontId="3" type="noConversion"/>
  </si>
  <si>
    <t>待偿债置换一般债券结余</t>
    <phoneticPr fontId="3" type="noConversion"/>
  </si>
  <si>
    <t>安排预算稳定调节基金</t>
    <phoneticPr fontId="3" type="noConversion"/>
  </si>
  <si>
    <t>国债转贷收入安排的支出</t>
    <phoneticPr fontId="3" type="noConversion"/>
  </si>
  <si>
    <t>国债转贷收入结余</t>
    <phoneticPr fontId="3" type="noConversion"/>
  </si>
  <si>
    <t>调出资金</t>
    <phoneticPr fontId="3" type="noConversion"/>
  </si>
  <si>
    <t>年终滚存结余</t>
    <phoneticPr fontId="3" type="noConversion"/>
  </si>
  <si>
    <r>
      <t xml:space="preserve">        </t>
    </r>
    <r>
      <rPr>
        <sz val="10"/>
        <rFont val="宋体"/>
        <family val="3"/>
        <charset val="134"/>
      </rPr>
      <t>其中：本级</t>
    </r>
    <phoneticPr fontId="3" type="noConversion"/>
  </si>
  <si>
    <t>减：结转下年的支出</t>
    <phoneticPr fontId="3" type="noConversion"/>
  </si>
  <si>
    <t>净结余</t>
    <phoneticPr fontId="3" type="noConversion"/>
  </si>
  <si>
    <t>调整预算数合计</t>
    <phoneticPr fontId="3" type="noConversion"/>
  </si>
  <si>
    <t>一、基金收入总计</t>
    <phoneticPr fontId="3" type="noConversion"/>
  </si>
  <si>
    <t>（一）本年本级收入合计</t>
    <phoneticPr fontId="3" type="noConversion"/>
  </si>
  <si>
    <t>（二）上级补助收入合计</t>
    <phoneticPr fontId="3" type="noConversion"/>
  </si>
  <si>
    <t>（三）债务收入</t>
    <phoneticPr fontId="3" type="noConversion"/>
  </si>
  <si>
    <t xml:space="preserve">      新增专项债券收入</t>
    <phoneticPr fontId="3" type="noConversion"/>
  </si>
  <si>
    <t xml:space="preserve">      置换专项债券收入</t>
    <phoneticPr fontId="3" type="noConversion"/>
  </si>
  <si>
    <t>（四）上年结余收入</t>
    <phoneticPr fontId="3" type="noConversion"/>
  </si>
  <si>
    <t>（五）调入资金</t>
    <phoneticPr fontId="3" type="noConversion"/>
  </si>
  <si>
    <t>二、基金支出总计</t>
    <phoneticPr fontId="3" type="noConversion"/>
  </si>
  <si>
    <t>（一）本年本级支出合计</t>
    <phoneticPr fontId="3" type="noConversion"/>
  </si>
  <si>
    <t>（二）上解上级支出合计</t>
    <phoneticPr fontId="3" type="noConversion"/>
  </si>
  <si>
    <t>　　１、专项地方政府债券发行费上解2016年差</t>
    <phoneticPr fontId="3" type="noConversion"/>
  </si>
  <si>
    <t xml:space="preserve">    2、 地方政府专项债券发行费上解</t>
    <phoneticPr fontId="3" type="noConversion"/>
  </si>
  <si>
    <t>（三）债务还本支出</t>
    <phoneticPr fontId="3" type="noConversion"/>
  </si>
  <si>
    <t xml:space="preserve">      置换专项债券安排的还本支出</t>
    <phoneticPr fontId="3" type="noConversion"/>
  </si>
  <si>
    <t xml:space="preserve">      其他资金安排的还本支出</t>
    <phoneticPr fontId="3" type="noConversion"/>
  </si>
  <si>
    <t>（四）待偿债置换专项债券结余</t>
    <phoneticPr fontId="3" type="noConversion"/>
  </si>
  <si>
    <t>（五）调出资金</t>
    <phoneticPr fontId="3" type="noConversion"/>
  </si>
  <si>
    <t>三、基金年终结余</t>
    <phoneticPr fontId="3" type="noConversion"/>
  </si>
  <si>
    <t xml:space="preserve">    其中：市本级</t>
    <phoneticPr fontId="3" type="noConversion"/>
  </si>
  <si>
    <t>减：结转下年支出</t>
    <phoneticPr fontId="3" type="noConversion"/>
  </si>
  <si>
    <t>调整预算数</t>
    <phoneticPr fontId="3" type="noConversion"/>
  </si>
  <si>
    <t>一、国有资本经营预算收入总计</t>
    <phoneticPr fontId="3" type="noConversion"/>
  </si>
  <si>
    <t>(三）上年结余</t>
    <phoneticPr fontId="3" type="noConversion"/>
  </si>
  <si>
    <t>二、国有资本经营预算支出总计</t>
    <phoneticPr fontId="3" type="noConversion"/>
  </si>
  <si>
    <t>（三）调出资金</t>
    <phoneticPr fontId="3" type="noConversion"/>
  </si>
  <si>
    <t>三、国有资本经营预算年终结余</t>
    <phoneticPr fontId="3" type="noConversion"/>
  </si>
  <si>
    <t>一、2017年资金结算</t>
    <phoneticPr fontId="3" type="noConversion"/>
  </si>
  <si>
    <t>（一）上级财政应补助地方财政款</t>
    <phoneticPr fontId="3" type="noConversion"/>
  </si>
  <si>
    <t>（二）地方财政少上解财政款</t>
    <phoneticPr fontId="3" type="noConversion"/>
  </si>
  <si>
    <t xml:space="preserve">   1、地方财政应上解上级财政款</t>
    <phoneticPr fontId="3" type="noConversion"/>
  </si>
  <si>
    <t xml:space="preserve">   2、市财政实收地方财政上解款</t>
    <phoneticPr fontId="3" type="noConversion"/>
  </si>
  <si>
    <t>（三）至2017年12月31日已拨付地方财政款</t>
    <phoneticPr fontId="3" type="noConversion"/>
  </si>
  <si>
    <r>
      <t xml:space="preserve">        </t>
    </r>
    <r>
      <rPr>
        <sz val="10"/>
        <rFont val="宋体"/>
        <family val="3"/>
        <charset val="134"/>
      </rPr>
      <t>通过银行拨款</t>
    </r>
    <r>
      <rPr>
        <sz val="10"/>
        <rFont val="Times New Roman"/>
        <family val="1"/>
      </rPr>
      <t xml:space="preserve"> </t>
    </r>
    <phoneticPr fontId="3" type="noConversion"/>
  </si>
  <si>
    <r>
      <t xml:space="preserve">        </t>
    </r>
    <r>
      <rPr>
        <sz val="10"/>
        <rFont val="宋体"/>
        <family val="3"/>
        <charset val="134"/>
      </rPr>
      <t>预抵税收返还</t>
    </r>
    <phoneticPr fontId="3" type="noConversion"/>
  </si>
  <si>
    <r>
      <t xml:space="preserve">        </t>
    </r>
    <r>
      <rPr>
        <sz val="10"/>
        <rFont val="宋体"/>
        <family val="3"/>
        <charset val="134"/>
      </rPr>
      <t>上年超借</t>
    </r>
    <phoneticPr fontId="3" type="noConversion"/>
  </si>
  <si>
    <t>（四）2017年年终结算地方财政欠上级资金</t>
    <phoneticPr fontId="3" type="noConversion"/>
  </si>
  <si>
    <t>二、1998-2017年国债转贷资金结算</t>
    <phoneticPr fontId="3" type="noConversion"/>
  </si>
  <si>
    <t>（一）1998-2017年市财政应拨国债转贷资金</t>
    <phoneticPr fontId="3" type="noConversion"/>
  </si>
  <si>
    <t>（二）至2017年12月31日已拨国债转贷资金</t>
    <phoneticPr fontId="3" type="noConversion"/>
  </si>
  <si>
    <t>（三）2017年年终结算市财政欠地方国债转贷资金</t>
    <phoneticPr fontId="3" type="noConversion"/>
  </si>
  <si>
    <t>（四）至2017年12月31日地方已偿还国债转贷资金本金</t>
    <phoneticPr fontId="3" type="noConversion"/>
  </si>
  <si>
    <t>（五）2004年至2017年市财政转贷资金转拨款</t>
    <phoneticPr fontId="3" type="noConversion"/>
  </si>
  <si>
    <t>三、年末地方预算周转金</t>
    <phoneticPr fontId="3" type="noConversion"/>
  </si>
  <si>
    <t>四、年末预算稳定调节基金</t>
    <phoneticPr fontId="3" type="noConversion"/>
  </si>
  <si>
    <t>年初人代会收入</t>
    <phoneticPr fontId="3" type="noConversion"/>
  </si>
  <si>
    <t>差额</t>
    <phoneticPr fontId="3" type="noConversion"/>
  </si>
  <si>
    <t>2017年一般公共预算税收返还和转移支付决算表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</si>
</sst>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0.00_ "/>
    <numFmt numFmtId="178" formatCode="#,##0_ "/>
    <numFmt numFmtId="179" formatCode="0_ "/>
    <numFmt numFmtId="180" formatCode="_ * #,##0_ ;_ * \-#,##0_ ;_ * &quot;-&quot;??_ ;_ @_ "/>
    <numFmt numFmtId="181" formatCode="&quot;$&quot;#,##0_);\(&quot;$&quot;#,##0\)"/>
    <numFmt numFmtId="182" formatCode="#,##0;\-#,##0;&quot;-&quot;"/>
    <numFmt numFmtId="183" formatCode="#,##0;\(#,##0\)"/>
    <numFmt numFmtId="184" formatCode="_-* #,##0.00_-;\-* #,##0.00_-;_-* &quot;-&quot;??_-;_-@_-"/>
    <numFmt numFmtId="185" formatCode="#,##0;[Red]\(#,##0\)"/>
    <numFmt numFmtId="186" formatCode="_-&quot;$&quot;* #,##0_-;\-&quot;$&quot;* #,##0_-;_-&quot;$&quot;* &quot;-&quot;_-;_-@_-"/>
    <numFmt numFmtId="187" formatCode="_-&quot;$&quot;\ * #,##0.00_-;_-&quot;$&quot;\ * #,##0.00\-;_-&quot;$&quot;\ * &quot;-&quot;??_-;_-@_-"/>
    <numFmt numFmtId="188" formatCode="\$#,##0.00;\(\$#,##0.00\)"/>
    <numFmt numFmtId="189" formatCode="\$#,##0;\(\$#,##0\)"/>
    <numFmt numFmtId="190" formatCode="#,##0.0_);\(#,##0.0\)"/>
    <numFmt numFmtId="191" formatCode="_-&quot;$&quot;\ * #,##0_-;_-&quot;$&quot;\ * #,##0\-;_-&quot;$&quot;\ * &quot;-&quot;_-;_-@_-"/>
    <numFmt numFmtId="192" formatCode="&quot;$&quot;#,##0_);[Red]\(&quot;$&quot;#,##0\)"/>
    <numFmt numFmtId="193" formatCode="&quot;$&quot;#,##0.00_);[Red]\(&quot;$&quot;#,##0.00\)"/>
    <numFmt numFmtId="194" formatCode="&quot;$&quot;\ #,##0.00_-;[Red]&quot;$&quot;\ #,##0.00\-"/>
    <numFmt numFmtId="195" formatCode="0.00_)"/>
    <numFmt numFmtId="196" formatCode="_-* #,##0\ _k_r_-;\-* #,##0\ _k_r_-;_-* &quot;-&quot;\ _k_r_-;_-@_-"/>
    <numFmt numFmtId="197" formatCode="_-* #,##0.00\ _k_r_-;\-* #,##0.00\ _k_r_-;_-* &quot;-&quot;??\ _k_r_-;_-@_-"/>
    <numFmt numFmtId="198" formatCode="&quot;綅&quot;\t#,##0_);[Red]\(&quot;綅&quot;\t#,##0\)"/>
    <numFmt numFmtId="199" formatCode="&quot;?\t#,##0_);[Red]\(&quot;&quot;?&quot;\t#,##0\)"/>
    <numFmt numFmtId="200" formatCode="_(&quot;$&quot;* #,##0.00_);_(&quot;$&quot;* \(#,##0.00\);_(&quot;$&quot;* &quot;-&quot;??_);_(@_)"/>
    <numFmt numFmtId="201" formatCode="_(&quot;$&quot;* #,##0_);_(&quot;$&quot;* \(#,##0\);_(&quot;$&quot;* &quot;-&quot;_);_(@_)"/>
    <numFmt numFmtId="202" formatCode="_-&quot;$&quot;* #,##0.00_-;\-&quot;$&quot;* #,##0.00_-;_-&quot;$&quot;* &quot;-&quot;??_-;_-@_-"/>
    <numFmt numFmtId="203" formatCode="_-* #,##0_$_-;\-* #,##0_$_-;_-* &quot;-&quot;_$_-;_-@_-"/>
    <numFmt numFmtId="204" formatCode="_-* #,##0.00_$_-;\-* #,##0.00_$_-;_-* &quot;-&quot;??_$_-;_-@_-"/>
    <numFmt numFmtId="205" formatCode="_-* #,##0&quot;$&quot;_-;\-* #,##0&quot;$&quot;_-;_-* &quot;-&quot;&quot;$&quot;_-;_-@_-"/>
    <numFmt numFmtId="206" formatCode="_-* #,##0.00&quot;$&quot;_-;\-* #,##0.00&quot;$&quot;_-;_-* &quot;-&quot;??&quot;$&quot;_-;_-@_-"/>
    <numFmt numFmtId="207" formatCode="yy\.mm\.dd"/>
    <numFmt numFmtId="208" formatCode="0.0"/>
  </numFmts>
  <fonts count="102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黑体"/>
      <family val="3"/>
      <charset val="134"/>
    </font>
    <font>
      <sz val="9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0"/>
      <name val="宋体"/>
      <family val="3"/>
      <charset val="134"/>
    </font>
    <font>
      <sz val="10"/>
      <name val="Times New Roman"/>
      <family val="1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Times New Roman"/>
      <family val="1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Geneva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楷体_GB2312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7"/>
      <name val="Helv"/>
      <family val="2"/>
    </font>
    <font>
      <b/>
      <sz val="10"/>
      <name val="MS Sans Serif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u/>
      <sz val="7.5"/>
      <color indexed="36"/>
      <name val="Arial"/>
      <family val="2"/>
    </font>
    <font>
      <sz val="11"/>
      <color indexed="17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u/>
      <sz val="7.5"/>
      <color indexed="12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宋体"/>
      <family val="3"/>
      <charset val="134"/>
    </font>
    <font>
      <sz val="7"/>
      <color indexed="10"/>
      <name val="Helv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20"/>
      <name val="Tahoma"/>
      <family val="2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</font>
    <font>
      <sz val="10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  <charset val="134"/>
    </font>
    <font>
      <sz val="11"/>
      <color indexed="17"/>
      <name val="Tahoma"/>
      <family val="2"/>
    </font>
    <font>
      <sz val="10"/>
      <color indexed="17"/>
      <name val="宋体"/>
      <family val="3"/>
      <charset val="134"/>
    </font>
    <font>
      <u/>
      <sz val="12"/>
      <color indexed="20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1"/>
      <color indexed="8"/>
      <name val="宋体"/>
      <family val="3"/>
      <charset val="134"/>
    </font>
    <font>
      <sz val="12"/>
      <name val="新細明體"/>
      <family val="1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1"/>
      <name val="ＭＳ Ｐゴシック"/>
      <family val="2"/>
    </font>
    <font>
      <sz val="12"/>
      <name val="바탕체"/>
      <family val="3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2"/>
      <name val="Courier"/>
      <family val="3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47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16">
    <xf numFmtId="0" fontId="0" fillId="0" borderId="0"/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protection locked="0"/>
    </xf>
    <xf numFmtId="0" fontId="20" fillId="0" borderId="0" applyNumberFormat="0" applyFill="0" applyBorder="0" applyProtection="0">
      <alignment vertical="center"/>
    </xf>
    <xf numFmtId="0" fontId="21" fillId="0" borderId="0"/>
    <xf numFmtId="0" fontId="22" fillId="0" borderId="0"/>
    <xf numFmtId="0" fontId="22" fillId="0" borderId="0"/>
    <xf numFmtId="0" fontId="21" fillId="0" borderId="0"/>
    <xf numFmtId="0" fontId="23" fillId="0" borderId="0"/>
    <xf numFmtId="0" fontId="24" fillId="0" borderId="0"/>
    <xf numFmtId="49" fontId="21" fillId="0" borderId="0" applyFont="0" applyFill="0" applyBorder="0" applyAlignment="0" applyProtection="0"/>
    <xf numFmtId="4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9" fontId="21" fillId="0" borderId="0" applyFont="0" applyFill="0" applyBorder="0" applyAlignment="0" applyProtection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>
      <alignment vertical="top"/>
    </xf>
    <xf numFmtId="0" fontId="24" fillId="0" borderId="0"/>
    <xf numFmtId="0" fontId="24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1" fillId="0" borderId="0"/>
    <xf numFmtId="0" fontId="21" fillId="0" borderId="0"/>
    <xf numFmtId="0" fontId="22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2" fillId="0" borderId="0"/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0" borderId="0">
      <protection locked="0"/>
    </xf>
    <xf numFmtId="0" fontId="30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2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1" fillId="24" borderId="0" applyNumberFormat="0" applyBorder="0" applyAlignment="0" applyProtection="0"/>
    <xf numFmtId="0" fontId="31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2" fillId="0" borderId="0">
      <alignment horizontal="center" wrapText="1"/>
      <protection locked="0"/>
    </xf>
    <xf numFmtId="0" fontId="33" fillId="6" borderId="0" applyNumberFormat="0" applyBorder="0" applyAlignment="0" applyProtection="0">
      <alignment vertical="center"/>
    </xf>
    <xf numFmtId="3" fontId="34" fillId="0" borderId="0"/>
    <xf numFmtId="181" fontId="35" fillId="0" borderId="4" applyAlignment="0" applyProtection="0"/>
    <xf numFmtId="182" fontId="25" fillId="0" borderId="0" applyFill="0" applyBorder="0" applyAlignment="0"/>
    <xf numFmtId="0" fontId="36" fillId="36" borderId="5" applyNumberFormat="0" applyAlignment="0" applyProtection="0">
      <alignment vertical="center"/>
    </xf>
    <xf numFmtId="0" fontId="37" fillId="37" borderId="6" applyNumberFormat="0" applyAlignment="0" applyProtection="0">
      <alignment vertical="center"/>
    </xf>
    <xf numFmtId="0" fontId="35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183" fontId="10" fillId="0" borderId="0"/>
    <xf numFmtId="184" fontId="21" fillId="0" borderId="0" applyFont="0" applyFill="0" applyBorder="0" applyAlignment="0" applyProtection="0"/>
    <xf numFmtId="185" fontId="21" fillId="0" borderId="0"/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10" fillId="0" borderId="0"/>
    <xf numFmtId="0" fontId="38" fillId="0" borderId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10" fillId="0" borderId="0"/>
    <xf numFmtId="0" fontId="39" fillId="0" borderId="0" applyNumberFormat="0" applyFill="0" applyBorder="0" applyAlignment="0" applyProtection="0">
      <alignment vertical="center"/>
    </xf>
    <xf numFmtId="2" fontId="38" fillId="0" borderId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38" fontId="42" fillId="38" borderId="0" applyNumberFormat="0" applyBorder="0" applyAlignment="0" applyProtection="0"/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9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Protection="0"/>
    <xf numFmtId="0" fontId="43" fillId="0" borderId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9" fillId="10" borderId="5" applyNumberFormat="0" applyAlignment="0" applyProtection="0">
      <alignment vertical="center"/>
    </xf>
    <xf numFmtId="10" fontId="42" fillId="39" borderId="3" applyNumberFormat="0" applyBorder="0" applyAlignment="0" applyProtection="0"/>
    <xf numFmtId="190" fontId="50" fillId="40" borderId="0"/>
    <xf numFmtId="0" fontId="49" fillId="41" borderId="5" applyNumberFormat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190" fontId="52" fillId="42" borderId="0"/>
    <xf numFmtId="38" fontId="53" fillId="0" borderId="0" applyFont="0" applyFill="0" applyBorder="0" applyAlignment="0" applyProtection="0"/>
    <xf numFmtId="40" fontId="53" fillId="0" borderId="0" applyFont="0" applyFill="0" applyBorder="0" applyAlignment="0" applyProtection="0"/>
    <xf numFmtId="1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53" fillId="0" borderId="0" applyFont="0" applyFill="0" applyBorder="0" applyAlignment="0" applyProtection="0"/>
    <xf numFmtId="194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0" fontId="54" fillId="43" borderId="0" applyNumberFormat="0" applyBorder="0" applyAlignment="0" applyProtection="0">
      <alignment vertical="center"/>
    </xf>
    <xf numFmtId="0" fontId="10" fillId="0" borderId="0"/>
    <xf numFmtId="37" fontId="55" fillId="0" borderId="0"/>
    <xf numFmtId="0" fontId="56" fillId="0" borderId="0"/>
    <xf numFmtId="0" fontId="50" fillId="0" borderId="0"/>
    <xf numFmtId="195" fontId="57" fillId="0" borderId="0"/>
    <xf numFmtId="0" fontId="24" fillId="0" borderId="0"/>
    <xf numFmtId="0" fontId="26" fillId="44" borderId="13" applyNumberFormat="0" applyFont="0" applyAlignment="0" applyProtection="0">
      <alignment vertical="center"/>
    </xf>
    <xf numFmtId="0" fontId="58" fillId="36" borderId="14" applyNumberFormat="0" applyAlignment="0" applyProtection="0">
      <alignment vertical="center"/>
    </xf>
    <xf numFmtId="14" fontId="32" fillId="0" borderId="0">
      <alignment horizontal="center" wrapText="1"/>
      <protection locked="0"/>
    </xf>
    <xf numFmtId="10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3" fontId="21" fillId="0" borderId="0" applyFont="0" applyFill="0" applyProtection="0"/>
    <xf numFmtId="0" fontId="53" fillId="0" borderId="0" applyNumberFormat="0" applyFont="0" applyFill="0" applyBorder="0" applyAlignment="0" applyProtection="0">
      <alignment horizontal="left"/>
    </xf>
    <xf numFmtId="15" fontId="53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35" fillId="0" borderId="15">
      <alignment horizontal="center"/>
    </xf>
    <xf numFmtId="3" fontId="53" fillId="0" borderId="0" applyFont="0" applyFill="0" applyBorder="0" applyAlignment="0" applyProtection="0"/>
    <xf numFmtId="0" fontId="53" fillId="45" borderId="0" applyNumberFormat="0" applyFont="0" applyBorder="0" applyAlignment="0" applyProtection="0"/>
    <xf numFmtId="3" fontId="59" fillId="0" borderId="0"/>
    <xf numFmtId="0" fontId="1" fillId="0" borderId="0" applyNumberFormat="0" applyFill="0" applyBorder="0" applyAlignment="0" applyProtection="0"/>
    <xf numFmtId="0" fontId="60" fillId="46" borderId="16">
      <protection locked="0"/>
    </xf>
    <xf numFmtId="0" fontId="61" fillId="0" borderId="0"/>
    <xf numFmtId="0" fontId="60" fillId="46" borderId="16">
      <protection locked="0"/>
    </xf>
    <xf numFmtId="0" fontId="60" fillId="46" borderId="16">
      <protection locked="0"/>
    </xf>
    <xf numFmtId="0" fontId="62" fillId="0" borderId="0" applyNumberFormat="0" applyFill="0" applyBorder="0" applyAlignment="0" applyProtection="0">
      <alignment vertical="center"/>
    </xf>
    <xf numFmtId="0" fontId="38" fillId="0" borderId="17" applyProtection="0"/>
    <xf numFmtId="196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98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0" fontId="21" fillId="0" borderId="2" applyNumberFormat="0" applyFill="0" applyProtection="0">
      <alignment horizontal="right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66" fillId="0" borderId="11" applyNumberFormat="0" applyFill="0" applyAlignment="0" applyProtection="0">
      <alignment vertical="center"/>
    </xf>
    <xf numFmtId="0" fontId="66" fillId="0" borderId="11" applyNumberFormat="0" applyFill="0" applyAlignment="0" applyProtection="0">
      <alignment vertical="center"/>
    </xf>
    <xf numFmtId="0" fontId="6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7" fillId="0" borderId="2" applyNumberFormat="0" applyFill="0" applyProtection="0">
      <alignment horizontal="center"/>
    </xf>
    <xf numFmtId="0" fontId="68" fillId="0" borderId="0" applyNumberFormat="0" applyFill="0" applyBorder="0" applyAlignment="0" applyProtection="0"/>
    <xf numFmtId="0" fontId="69" fillId="0" borderId="18" applyNumberFormat="0" applyFill="0" applyProtection="0">
      <alignment horizont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4" fillId="49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2" fillId="6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4" fillId="49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9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4" fillId="49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6" fillId="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6" fillId="4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1" fillId="48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74" fillId="49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74" fillId="47" borderId="0" applyNumberFormat="0" applyBorder="0" applyAlignment="0" applyProtection="0"/>
    <xf numFmtId="0" fontId="33" fillId="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79" fillId="0" borderId="0" applyFont="0" applyFill="0" applyBorder="0" applyAlignment="0" applyProtection="0"/>
    <xf numFmtId="0" fontId="80" fillId="7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1" fillId="28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2" fillId="7" borderId="0" applyNumberFormat="0" applyBorder="0" applyAlignment="0" applyProtection="0">
      <alignment vertical="center"/>
    </xf>
    <xf numFmtId="0" fontId="82" fillId="50" borderId="0" applyNumberFormat="0" applyBorder="0" applyAlignment="0" applyProtection="0">
      <alignment vertical="center"/>
    </xf>
    <xf numFmtId="0" fontId="82" fillId="50" borderId="0" applyNumberFormat="0" applyBorder="0" applyAlignment="0" applyProtection="0">
      <alignment vertical="center"/>
    </xf>
    <xf numFmtId="0" fontId="82" fillId="50" borderId="0" applyNumberFormat="0" applyBorder="0" applyAlignment="0" applyProtection="0">
      <alignment vertical="center"/>
    </xf>
    <xf numFmtId="0" fontId="82" fillId="50" borderId="0" applyNumberFormat="0" applyBorder="0" applyAlignment="0" applyProtection="0">
      <alignment vertical="center"/>
    </xf>
    <xf numFmtId="0" fontId="82" fillId="50" borderId="0" applyNumberFormat="0" applyBorder="0" applyAlignment="0" applyProtection="0">
      <alignment vertical="center"/>
    </xf>
    <xf numFmtId="0" fontId="82" fillId="50" borderId="0" applyNumberFormat="0" applyBorder="0" applyAlignment="0" applyProtection="0">
      <alignment vertical="center"/>
    </xf>
    <xf numFmtId="0" fontId="82" fillId="50" borderId="0" applyNumberFormat="0" applyBorder="0" applyAlignment="0" applyProtection="0">
      <alignment vertical="center"/>
    </xf>
    <xf numFmtId="0" fontId="81" fillId="7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4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1" fillId="28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28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1" fillId="28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5" fillId="9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1" fillId="9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81" fillId="28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41" fillId="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3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2" fillId="9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0" fillId="50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19" applyNumberFormat="0" applyFill="0" applyAlignment="0" applyProtection="0">
      <alignment vertical="center"/>
    </xf>
    <xf numFmtId="0" fontId="87" fillId="0" borderId="19" applyNumberFormat="0" applyFill="0" applyAlignment="0" applyProtection="0">
      <alignment vertical="center"/>
    </xf>
    <xf numFmtId="0" fontId="87" fillId="0" borderId="19" applyNumberFormat="0" applyFill="0" applyAlignment="0" applyProtection="0">
      <alignment vertical="center"/>
    </xf>
    <xf numFmtId="0" fontId="88" fillId="0" borderId="19" applyNumberFormat="0" applyFill="0" applyAlignment="0" applyProtection="0">
      <alignment vertical="center"/>
    </xf>
    <xf numFmtId="0" fontId="88" fillId="0" borderId="19" applyNumberFormat="0" applyFill="0" applyAlignment="0" applyProtection="0">
      <alignment vertical="center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86" fontId="89" fillId="0" borderId="0" applyFont="0" applyFill="0" applyBorder="0" applyAlignment="0" applyProtection="0"/>
    <xf numFmtId="202" fontId="89" fillId="0" borderId="0" applyFont="0" applyFill="0" applyBorder="0" applyAlignment="0" applyProtection="0"/>
    <xf numFmtId="0" fontId="90" fillId="36" borderId="5" applyNumberFormat="0" applyAlignment="0" applyProtection="0">
      <alignment vertical="center"/>
    </xf>
    <xf numFmtId="0" fontId="90" fillId="36" borderId="5" applyNumberFormat="0" applyAlignment="0" applyProtection="0">
      <alignment vertical="center"/>
    </xf>
    <xf numFmtId="0" fontId="90" fillId="36" borderId="5" applyNumberFormat="0" applyAlignment="0" applyProtection="0">
      <alignment vertical="center"/>
    </xf>
    <xf numFmtId="0" fontId="36" fillId="36" borderId="5" applyNumberFormat="0" applyAlignment="0" applyProtection="0">
      <alignment vertical="center"/>
    </xf>
    <xf numFmtId="0" fontId="36" fillId="36" borderId="5" applyNumberFormat="0" applyAlignment="0" applyProtection="0">
      <alignment vertical="center"/>
    </xf>
    <xf numFmtId="0" fontId="91" fillId="37" borderId="6" applyNumberFormat="0" applyAlignment="0" applyProtection="0">
      <alignment vertical="center"/>
    </xf>
    <xf numFmtId="0" fontId="91" fillId="37" borderId="6" applyNumberFormat="0" applyAlignment="0" applyProtection="0">
      <alignment vertical="center"/>
    </xf>
    <xf numFmtId="0" fontId="91" fillId="37" borderId="6" applyNumberFormat="0" applyAlignment="0" applyProtection="0">
      <alignment vertical="center"/>
    </xf>
    <xf numFmtId="0" fontId="37" fillId="37" borderId="6" applyNumberFormat="0" applyAlignment="0" applyProtection="0">
      <alignment vertical="center"/>
    </xf>
    <xf numFmtId="0" fontId="37" fillId="37" borderId="6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18" applyNumberFormat="0" applyFill="0" applyProtection="0">
      <alignment horizontal="left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4" fillId="0" borderId="12" applyNumberFormat="0" applyFill="0" applyAlignment="0" applyProtection="0">
      <alignment vertical="center"/>
    </xf>
    <xf numFmtId="0" fontId="94" fillId="0" borderId="12" applyNumberFormat="0" applyFill="0" applyAlignment="0" applyProtection="0">
      <alignment vertical="center"/>
    </xf>
    <xf numFmtId="0" fontId="94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38" fontId="95" fillId="0" borderId="0" applyFont="0" applyFill="0" applyBorder="0" applyAlignment="0" applyProtection="0"/>
    <xf numFmtId="4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/>
    <xf numFmtId="203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79" fillId="0" borderId="0"/>
    <xf numFmtId="0" fontId="97" fillId="52" borderId="0" applyNumberFormat="0" applyBorder="0" applyAlignment="0" applyProtection="0"/>
    <xf numFmtId="0" fontId="97" fillId="53" borderId="0" applyNumberFormat="0" applyBorder="0" applyAlignment="0" applyProtection="0"/>
    <xf numFmtId="0" fontId="97" fillId="54" borderId="0" applyNumberFormat="0" applyBorder="0" applyAlignment="0" applyProtection="0"/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207" fontId="21" fillId="0" borderId="18" applyFill="0" applyProtection="0">
      <alignment horizontal="right"/>
    </xf>
    <xf numFmtId="0" fontId="21" fillId="0" borderId="2" applyNumberFormat="0" applyFill="0" applyProtection="0">
      <alignment horizontal="left"/>
    </xf>
    <xf numFmtId="0" fontId="98" fillId="43" borderId="0" applyNumberFormat="0" applyBorder="0" applyAlignment="0" applyProtection="0">
      <alignment vertical="center"/>
    </xf>
    <xf numFmtId="0" fontId="98" fillId="43" borderId="0" applyNumberFormat="0" applyBorder="0" applyAlignment="0" applyProtection="0">
      <alignment vertical="center"/>
    </xf>
    <xf numFmtId="0" fontId="98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99" fillId="36" borderId="14" applyNumberFormat="0" applyAlignment="0" applyProtection="0">
      <alignment vertical="center"/>
    </xf>
    <xf numFmtId="0" fontId="99" fillId="36" borderId="14" applyNumberFormat="0" applyAlignment="0" applyProtection="0">
      <alignment vertical="center"/>
    </xf>
    <xf numFmtId="0" fontId="99" fillId="36" borderId="14" applyNumberFormat="0" applyAlignment="0" applyProtection="0">
      <alignment vertical="center"/>
    </xf>
    <xf numFmtId="0" fontId="58" fillId="36" borderId="14" applyNumberFormat="0" applyAlignment="0" applyProtection="0">
      <alignment vertical="center"/>
    </xf>
    <xf numFmtId="0" fontId="58" fillId="36" borderId="14" applyNumberFormat="0" applyAlignment="0" applyProtection="0">
      <alignment vertical="center"/>
    </xf>
    <xf numFmtId="0" fontId="100" fillId="10" borderId="5" applyNumberFormat="0" applyAlignment="0" applyProtection="0">
      <alignment vertical="center"/>
    </xf>
    <xf numFmtId="0" fontId="100" fillId="10" borderId="5" applyNumberFormat="0" applyAlignment="0" applyProtection="0">
      <alignment vertical="center"/>
    </xf>
    <xf numFmtId="0" fontId="100" fillId="10" borderId="5" applyNumberFormat="0" applyAlignment="0" applyProtection="0">
      <alignment vertical="center"/>
    </xf>
    <xf numFmtId="0" fontId="49" fillId="10" borderId="5" applyNumberFormat="0" applyAlignment="0" applyProtection="0">
      <alignment vertical="center"/>
    </xf>
    <xf numFmtId="0" fontId="49" fillId="10" borderId="5" applyNumberFormat="0" applyAlignment="0" applyProtection="0">
      <alignment vertical="center"/>
    </xf>
    <xf numFmtId="1" fontId="21" fillId="0" borderId="18" applyFill="0" applyProtection="0">
      <alignment horizontal="center"/>
    </xf>
    <xf numFmtId="1" fontId="5" fillId="0" borderId="3">
      <alignment vertical="center"/>
      <protection locked="0"/>
    </xf>
    <xf numFmtId="0" fontId="101" fillId="0" borderId="0"/>
    <xf numFmtId="208" fontId="5" fillId="0" borderId="3">
      <alignment vertical="center"/>
      <protection locked="0"/>
    </xf>
    <xf numFmtId="0" fontId="21" fillId="0" borderId="0"/>
    <xf numFmtId="0" fontId="89" fillId="0" borderId="0"/>
    <xf numFmtId="0" fontId="53" fillId="0" borderId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1" fillId="44" borderId="13" applyNumberFormat="0" applyFont="0" applyAlignment="0" applyProtection="0">
      <alignment vertical="center"/>
    </xf>
    <xf numFmtId="0" fontId="1" fillId="44" borderId="13" applyNumberFormat="0" applyFont="0" applyAlignment="0" applyProtection="0">
      <alignment vertical="center"/>
    </xf>
    <xf numFmtId="0" fontId="1" fillId="44" borderId="13" applyNumberFormat="0" applyFont="0" applyAlignment="0" applyProtection="0">
      <alignment vertical="center"/>
    </xf>
    <xf numFmtId="0" fontId="3" fillId="39" borderId="13" applyNumberFormat="0" applyFont="0" applyAlignment="0" applyProtection="0">
      <alignment vertical="center"/>
    </xf>
    <xf numFmtId="0" fontId="1" fillId="44" borderId="13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177" fontId="2" fillId="2" borderId="0" xfId="0" applyNumberFormat="1" applyFont="1" applyFill="1" applyAlignment="1">
      <alignment horizontal="centerContinuous" vertical="center"/>
    </xf>
    <xf numFmtId="177" fontId="4" fillId="2" borderId="0" xfId="0" applyNumberFormat="1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177" fontId="5" fillId="2" borderId="1" xfId="0" applyNumberFormat="1" applyFont="1" applyFill="1" applyBorder="1" applyAlignment="1">
      <alignment horizontal="left" vertical="center"/>
    </xf>
    <xf numFmtId="178" fontId="6" fillId="2" borderId="1" xfId="0" applyNumberFormat="1" applyFont="1" applyFill="1" applyBorder="1" applyAlignment="1">
      <alignment horizontal="right" vertical="center"/>
    </xf>
    <xf numFmtId="177" fontId="7" fillId="2" borderId="2" xfId="0" applyNumberFormat="1" applyFont="1" applyFill="1" applyBorder="1" applyAlignment="1">
      <alignment horizontal="center" vertical="center"/>
    </xf>
    <xf numFmtId="179" fontId="7" fillId="2" borderId="2" xfId="0" applyNumberFormat="1" applyFont="1" applyFill="1" applyBorder="1" applyAlignment="1">
      <alignment horizontal="center" vertical="center"/>
    </xf>
    <xf numFmtId="179" fontId="7" fillId="2" borderId="2" xfId="0" applyNumberFormat="1" applyFont="1" applyFill="1" applyBorder="1" applyAlignment="1">
      <alignment horizontal="right" vertical="center"/>
    </xf>
    <xf numFmtId="177" fontId="9" fillId="2" borderId="3" xfId="0" applyNumberFormat="1" applyFont="1" applyFill="1" applyBorder="1" applyAlignment="1">
      <alignment horizontal="left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6" fillId="2" borderId="3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177" fontId="6" fillId="2" borderId="3" xfId="0" applyNumberFormat="1" applyFont="1" applyFill="1" applyBorder="1" applyAlignment="1">
      <alignment vertical="center"/>
    </xf>
    <xf numFmtId="177" fontId="10" fillId="2" borderId="3" xfId="0" applyNumberFormat="1" applyFont="1" applyFill="1" applyBorder="1" applyAlignment="1">
      <alignment vertical="center"/>
    </xf>
    <xf numFmtId="180" fontId="5" fillId="2" borderId="3" xfId="1" applyNumberFormat="1" applyFont="1" applyFill="1" applyBorder="1" applyAlignment="1">
      <alignment horizontal="right" vertical="center"/>
    </xf>
    <xf numFmtId="178" fontId="6" fillId="2" borderId="3" xfId="2" applyNumberFormat="1" applyFont="1" applyFill="1" applyBorder="1" applyAlignment="1">
      <alignment horizontal="right" vertical="center"/>
    </xf>
    <xf numFmtId="0" fontId="6" fillId="2" borderId="3" xfId="3" applyFont="1" applyFill="1" applyBorder="1" applyAlignment="1">
      <alignment vertical="center"/>
    </xf>
    <xf numFmtId="0" fontId="6" fillId="2" borderId="3" xfId="0" applyFont="1" applyFill="1" applyBorder="1"/>
    <xf numFmtId="0" fontId="11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wrapText="1"/>
    </xf>
    <xf numFmtId="177" fontId="6" fillId="2" borderId="3" xfId="0" applyNumberFormat="1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/>
    </xf>
    <xf numFmtId="0" fontId="13" fillId="2" borderId="3" xfId="4" applyFont="1" applyFill="1" applyBorder="1">
      <alignment vertical="center"/>
    </xf>
    <xf numFmtId="177" fontId="6" fillId="3" borderId="3" xfId="0" applyNumberFormat="1" applyFont="1" applyFill="1" applyBorder="1" applyAlignment="1">
      <alignment vertical="center"/>
    </xf>
    <xf numFmtId="178" fontId="6" fillId="3" borderId="3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177" fontId="6" fillId="4" borderId="3" xfId="0" applyNumberFormat="1" applyFont="1" applyFill="1" applyBorder="1" applyAlignment="1">
      <alignment vertical="center"/>
    </xf>
    <xf numFmtId="178" fontId="6" fillId="4" borderId="3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vertical="center"/>
    </xf>
    <xf numFmtId="177" fontId="6" fillId="2" borderId="3" xfId="0" applyNumberFormat="1" applyFont="1" applyFill="1" applyBorder="1" applyAlignment="1">
      <alignment horizontal="left" vertical="center"/>
    </xf>
    <xf numFmtId="177" fontId="9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177" fontId="9" fillId="3" borderId="3" xfId="0" applyNumberFormat="1" applyFont="1" applyFill="1" applyBorder="1" applyAlignment="1">
      <alignment vertical="center"/>
    </xf>
    <xf numFmtId="178" fontId="9" fillId="3" borderId="3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177" fontId="9" fillId="2" borderId="3" xfId="0" applyNumberFormat="1" applyFont="1" applyFill="1" applyBorder="1" applyAlignment="1">
      <alignment vertical="center"/>
    </xf>
    <xf numFmtId="178" fontId="10" fillId="4" borderId="3" xfId="0" applyNumberFormat="1" applyFont="1" applyFill="1" applyBorder="1" applyAlignment="1">
      <alignment horizontal="right" vertical="center"/>
    </xf>
    <xf numFmtId="177" fontId="9" fillId="4" borderId="3" xfId="0" applyNumberFormat="1" applyFont="1" applyFill="1" applyBorder="1" applyAlignment="1">
      <alignment vertical="center"/>
    </xf>
    <xf numFmtId="178" fontId="9" fillId="4" borderId="3" xfId="0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6" fillId="4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178" fontId="6" fillId="2" borderId="3" xfId="0" applyNumberFormat="1" applyFont="1" applyFill="1" applyBorder="1" applyAlignment="1">
      <alignment vertical="center"/>
    </xf>
    <xf numFmtId="0" fontId="6" fillId="2" borderId="0" xfId="0" applyFont="1" applyFill="1"/>
    <xf numFmtId="0" fontId="10" fillId="2" borderId="3" xfId="0" applyFont="1" applyFill="1" applyBorder="1"/>
    <xf numFmtId="0" fontId="5" fillId="2" borderId="3" xfId="0" applyFont="1" applyFill="1" applyBorder="1" applyAlignment="1">
      <alignment vertical="center"/>
    </xf>
    <xf numFmtId="0" fontId="6" fillId="4" borderId="0" xfId="0" applyFont="1" applyFill="1"/>
    <xf numFmtId="178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8" fontId="5" fillId="2" borderId="3" xfId="0" applyNumberFormat="1" applyFont="1" applyFill="1" applyBorder="1" applyAlignment="1">
      <alignment vertical="center"/>
    </xf>
  </cellXfs>
  <cellStyles count="2216">
    <cellStyle name="?鹎%U龡&amp;H?_x0008__x001c__x001c_?_x0007__x0001__x0001_" xfId="5"/>
    <cellStyle name="@ET_Style?@font-face" xfId="6"/>
    <cellStyle name="_2009年度云南邮政金融类储蓄短信收入情况表" xfId="7"/>
    <cellStyle name="_20100326高清市院遂宁检察院1080P配置清单26日改" xfId="8"/>
    <cellStyle name="_2013年地方财政分县区收支预算表" xfId="9"/>
    <cellStyle name="_Book1" xfId="10"/>
    <cellStyle name="_Book1_1" xfId="11"/>
    <cellStyle name="_Book1_2" xfId="12"/>
    <cellStyle name="_Book1_2_2013年地方财政分县区收支预算表" xfId="13"/>
    <cellStyle name="_Book1_2_Book1" xfId="14"/>
    <cellStyle name="_Book1_2_年初可执行指标录入" xfId="15"/>
    <cellStyle name="_Book1_2_阳泉市2013年第一次报省预算（全市0227）" xfId="16"/>
    <cellStyle name="_Book1_2_阳泉市2013预算测算（第二次）" xfId="17"/>
    <cellStyle name="_Book1_2013年地方财政分县区收支预算表" xfId="18"/>
    <cellStyle name="_Book1_3" xfId="19"/>
    <cellStyle name="_Book1_4" xfId="20"/>
    <cellStyle name="_Book1_Book1" xfId="21"/>
    <cellStyle name="_Book1_年初可执行指标录入" xfId="22"/>
    <cellStyle name="_Book1_阳泉市2013年第一次报省预算（全市0227）" xfId="23"/>
    <cellStyle name="_Book1_阳泉市2013预算测算（第二次）" xfId="24"/>
    <cellStyle name="_ET_STYLE_NoName_00_" xfId="25"/>
    <cellStyle name="_ET_STYLE_NoName_00__2013年地方财政分县区收支预算表" xfId="26"/>
    <cellStyle name="_ET_STYLE_NoName_00__Book1" xfId="27"/>
    <cellStyle name="_ET_STYLE_NoName_00__Book1_1" xfId="28"/>
    <cellStyle name="_ET_STYLE_NoName_00__Book1_1_2013年地方财政分县区收支预算表" xfId="29"/>
    <cellStyle name="_ET_STYLE_NoName_00__Book1_1_年初可执行指标录入" xfId="30"/>
    <cellStyle name="_ET_STYLE_NoName_00__Book1_1_县公司" xfId="31"/>
    <cellStyle name="_ET_STYLE_NoName_00__Book1_1_阳泉市2013年第一次报省预算（全市0227）" xfId="32"/>
    <cellStyle name="_ET_STYLE_NoName_00__Book1_1_阳泉市2013预算测算（第二次）" xfId="33"/>
    <cellStyle name="_ET_STYLE_NoName_00__Book1_1_银行账户情况表_2010年12月" xfId="34"/>
    <cellStyle name="_ET_STYLE_NoName_00__Book1_2" xfId="35"/>
    <cellStyle name="_ET_STYLE_NoName_00__Book1_2013年地方财政分县区收支预算表" xfId="36"/>
    <cellStyle name="_ET_STYLE_NoName_00__Book1_年初可执行指标录入" xfId="37"/>
    <cellStyle name="_ET_STYLE_NoName_00__Book1_县公司" xfId="38"/>
    <cellStyle name="_ET_STYLE_NoName_00__Book1_阳泉市2013年第一次报省预算（全市0227）" xfId="39"/>
    <cellStyle name="_ET_STYLE_NoName_00__Book1_阳泉市2013预算测算（第二次）" xfId="40"/>
    <cellStyle name="_ET_STYLE_NoName_00__Book1_银行账户情况表_2010年12月" xfId="41"/>
    <cellStyle name="_ET_STYLE_NoName_00__Sheet3" xfId="42"/>
    <cellStyle name="_ET_STYLE_NoName_00__建行" xfId="43"/>
    <cellStyle name="_ET_STYLE_NoName_00__年初可执行指标录入" xfId="44"/>
    <cellStyle name="_ET_STYLE_NoName_00__县公司" xfId="45"/>
    <cellStyle name="_ET_STYLE_NoName_00__阳泉市2013年第一次报省预算（全市0227）" xfId="46"/>
    <cellStyle name="_ET_STYLE_NoName_00__阳泉市2013预算测算（第二次）" xfId="47"/>
    <cellStyle name="_ET_STYLE_NoName_00__银行账户情况表_2010年12月" xfId="48"/>
    <cellStyle name="_ET_STYLE_NoName_00__云南水利电力有限公司" xfId="49"/>
    <cellStyle name="_Sheet1" xfId="50"/>
    <cellStyle name="_本部汇总" xfId="51"/>
    <cellStyle name="_南方电网" xfId="52"/>
    <cellStyle name="_年初可执行指标录入" xfId="53"/>
    <cellStyle name="_弱电系统设备配置报价清单" xfId="54"/>
    <cellStyle name="_阳泉市2013年第一次报省预算（全市0227）" xfId="55"/>
    <cellStyle name="_阳泉市2013预算测算（第二次）" xfId="56"/>
    <cellStyle name="0,0_x000d__x000a_NA_x000d__x000a_" xfId="57"/>
    <cellStyle name="20% - Accent1" xfId="58"/>
    <cellStyle name="20% - Accent2" xfId="59"/>
    <cellStyle name="20% - Accent3" xfId="60"/>
    <cellStyle name="20% - Accent4" xfId="61"/>
    <cellStyle name="20% - Accent5" xfId="62"/>
    <cellStyle name="20% - Accent6" xfId="63"/>
    <cellStyle name="20% - 强调文字颜色 1 2" xfId="64"/>
    <cellStyle name="20% - 强调文字颜色 1 2 2" xfId="65"/>
    <cellStyle name="20% - 强调文字颜色 1 2 3" xfId="66"/>
    <cellStyle name="20% - 强调文字颜色 1 2_2012年文教科审核单位目预算(修改后)" xfId="67"/>
    <cellStyle name="20% - 强调文字颜色 1 3" xfId="68"/>
    <cellStyle name="20% - 强调文字颜色 2 2" xfId="69"/>
    <cellStyle name="20% - 强调文字颜色 2 2 2" xfId="70"/>
    <cellStyle name="20% - 强调文字颜色 2 2 3" xfId="71"/>
    <cellStyle name="20% - 强调文字颜色 2 2_2012年文教科审核单位目预算(修改后)" xfId="72"/>
    <cellStyle name="20% - 强调文字颜色 2 3" xfId="73"/>
    <cellStyle name="20% - 强调文字颜色 3 2" xfId="74"/>
    <cellStyle name="20% - 强调文字颜色 3 2 2" xfId="75"/>
    <cellStyle name="20% - 强调文字颜色 3 2 3" xfId="76"/>
    <cellStyle name="20% - 强调文字颜色 3 2_2012年文教科审核单位目预算(修改后)" xfId="77"/>
    <cellStyle name="20% - 强调文字颜色 3 3" xfId="78"/>
    <cellStyle name="20% - 强调文字颜色 4 2" xfId="79"/>
    <cellStyle name="20% - 强调文字颜色 4 2 2" xfId="80"/>
    <cellStyle name="20% - 强调文字颜色 4 2 3" xfId="81"/>
    <cellStyle name="20% - 强调文字颜色 4 2_2012年文教科审核单位目预算(修改后)" xfId="82"/>
    <cellStyle name="20% - 强调文字颜色 4 3" xfId="83"/>
    <cellStyle name="20% - 强调文字颜色 5 2" xfId="84"/>
    <cellStyle name="20% - 强调文字颜色 5 2 2" xfId="85"/>
    <cellStyle name="20% - 强调文字颜色 5 2 3" xfId="86"/>
    <cellStyle name="20% - 强调文字颜色 5 2_2012年文教科审核单位目预算(修改后)" xfId="87"/>
    <cellStyle name="20% - 强调文字颜色 5 3" xfId="88"/>
    <cellStyle name="20% - 强调文字颜色 6 2" xfId="89"/>
    <cellStyle name="20% - 强调文字颜色 6 2 2" xfId="90"/>
    <cellStyle name="20% - 强调文字颜色 6 2 3" xfId="91"/>
    <cellStyle name="20% - 强调文字颜色 6 2_2012年文教科审核单位目预算(修改后)" xfId="92"/>
    <cellStyle name="20% - 强调文字颜色 6 3" xfId="93"/>
    <cellStyle name="40% - Accent1" xfId="94"/>
    <cellStyle name="40% - Accent2" xfId="95"/>
    <cellStyle name="40% - Accent3" xfId="96"/>
    <cellStyle name="40% - Accent4" xfId="97"/>
    <cellStyle name="40% - Accent5" xfId="98"/>
    <cellStyle name="40% - Accent6" xfId="99"/>
    <cellStyle name="40% - 强调文字颜色 1 2" xfId="100"/>
    <cellStyle name="40% - 强调文字颜色 1 2 2" xfId="101"/>
    <cellStyle name="40% - 强调文字颜色 1 2 3" xfId="102"/>
    <cellStyle name="40% - 强调文字颜色 1 2_2012年文教科审核单位目预算(修改后)" xfId="103"/>
    <cellStyle name="40% - 强调文字颜色 1 3" xfId="104"/>
    <cellStyle name="40% - 强调文字颜色 2 2" xfId="105"/>
    <cellStyle name="40% - 强调文字颜色 2 2 2" xfId="106"/>
    <cellStyle name="40% - 强调文字颜色 2 2 3" xfId="107"/>
    <cellStyle name="40% - 强调文字颜色 2 2_2012年文教科审核单位目预算(修改后)" xfId="108"/>
    <cellStyle name="40% - 强调文字颜色 2 3" xfId="109"/>
    <cellStyle name="40% - 强调文字颜色 3 2" xfId="110"/>
    <cellStyle name="40% - 强调文字颜色 3 2 2" xfId="111"/>
    <cellStyle name="40% - 强调文字颜色 3 2 3" xfId="112"/>
    <cellStyle name="40% - 强调文字颜色 3 2_2012年文教科审核单位目预算(修改后)" xfId="113"/>
    <cellStyle name="40% - 强调文字颜色 3 3" xfId="114"/>
    <cellStyle name="40% - 强调文字颜色 4 2" xfId="115"/>
    <cellStyle name="40% - 强调文字颜色 4 2 2" xfId="116"/>
    <cellStyle name="40% - 强调文字颜色 4 2 3" xfId="117"/>
    <cellStyle name="40% - 强调文字颜色 4 2_2012年文教科审核单位目预算(修改后)" xfId="118"/>
    <cellStyle name="40% - 强调文字颜色 4 3" xfId="119"/>
    <cellStyle name="40% - 强调文字颜色 5 2" xfId="120"/>
    <cellStyle name="40% - 强调文字颜色 5 2 2" xfId="121"/>
    <cellStyle name="40% - 强调文字颜色 5 2 3" xfId="122"/>
    <cellStyle name="40% - 强调文字颜色 5 2_2012年文教科审核单位目预算(修改后)" xfId="123"/>
    <cellStyle name="40% - 强调文字颜色 5 3" xfId="124"/>
    <cellStyle name="40% - 强调文字颜色 6 2" xfId="125"/>
    <cellStyle name="40% - 强调文字颜色 6 2 2" xfId="126"/>
    <cellStyle name="40% - 强调文字颜色 6 2 3" xfId="127"/>
    <cellStyle name="40% - 强调文字颜色 6 2_2012年文教科审核单位目预算(修改后)" xfId="128"/>
    <cellStyle name="40% - 强调文字颜色 6 3" xfId="129"/>
    <cellStyle name="60% - Accent1" xfId="130"/>
    <cellStyle name="60% - Accent2" xfId="131"/>
    <cellStyle name="60% - Accent3" xfId="132"/>
    <cellStyle name="60% - Accent4" xfId="133"/>
    <cellStyle name="60% - Accent5" xfId="134"/>
    <cellStyle name="60% - Accent6" xfId="135"/>
    <cellStyle name="60% - 强调文字颜色 1 2" xfId="136"/>
    <cellStyle name="60% - 强调文字颜色 1 2 2" xfId="137"/>
    <cellStyle name="60% - 强调文字颜色 1 2 3" xfId="138"/>
    <cellStyle name="60% - 强调文字颜色 1 2_2012年文教科审核单位目预算(修改后)" xfId="139"/>
    <cellStyle name="60% - 强调文字颜色 1 3" xfId="140"/>
    <cellStyle name="60% - 强调文字颜色 2 2" xfId="141"/>
    <cellStyle name="60% - 强调文字颜色 2 2 2" xfId="142"/>
    <cellStyle name="60% - 强调文字颜色 2 2 3" xfId="143"/>
    <cellStyle name="60% - 强调文字颜色 2 2_2012年文教科审核单位目预算(修改后)" xfId="144"/>
    <cellStyle name="60% - 强调文字颜色 2 3" xfId="145"/>
    <cellStyle name="60% - 强调文字颜色 3 2" xfId="146"/>
    <cellStyle name="60% - 强调文字颜色 3 2 2" xfId="147"/>
    <cellStyle name="60% - 强调文字颜色 3 2 3" xfId="148"/>
    <cellStyle name="60% - 强调文字颜色 3 2_2012年文教科审核单位目预算(修改后)" xfId="149"/>
    <cellStyle name="60% - 强调文字颜色 3 3" xfId="150"/>
    <cellStyle name="60% - 强调文字颜色 4 2" xfId="151"/>
    <cellStyle name="60% - 强调文字颜色 4 2 2" xfId="152"/>
    <cellStyle name="60% - 强调文字颜色 4 2 3" xfId="153"/>
    <cellStyle name="60% - 强调文字颜色 4 2_2012年文教科审核单位目预算(修改后)" xfId="154"/>
    <cellStyle name="60% - 强调文字颜色 4 3" xfId="155"/>
    <cellStyle name="60% - 强调文字颜色 5 2" xfId="156"/>
    <cellStyle name="60% - 强调文字颜色 5 2 2" xfId="157"/>
    <cellStyle name="60% - 强调文字颜色 5 2 3" xfId="158"/>
    <cellStyle name="60% - 强调文字颜色 5 2_2012年文教科审核单位目预算(修改后)" xfId="159"/>
    <cellStyle name="60% - 强调文字颜色 5 3" xfId="160"/>
    <cellStyle name="60% - 强调文字颜色 6 2" xfId="161"/>
    <cellStyle name="60% - 强调文字颜色 6 2 2" xfId="162"/>
    <cellStyle name="60% - 强调文字颜色 6 2 3" xfId="163"/>
    <cellStyle name="60% - 强调文字颜色 6 2_2012年文教科审核单位目预算(修改后)" xfId="164"/>
    <cellStyle name="60% - 强调文字颜色 6 3" xfId="165"/>
    <cellStyle name="6mal" xfId="166"/>
    <cellStyle name="Accent1" xfId="167"/>
    <cellStyle name="Accent1 - 20%" xfId="168"/>
    <cellStyle name="Accent1 - 40%" xfId="169"/>
    <cellStyle name="Accent1 - 60%" xfId="170"/>
    <cellStyle name="Accent1_2013.2.27文教口预算建议汇总表(第一次会后修改)" xfId="171"/>
    <cellStyle name="Accent2" xfId="172"/>
    <cellStyle name="Accent2 - 20%" xfId="173"/>
    <cellStyle name="Accent2 - 40%" xfId="174"/>
    <cellStyle name="Accent2 - 60%" xfId="175"/>
    <cellStyle name="Accent2_2013.2.27文教口预算建议汇总表(第一次会后修改)" xfId="176"/>
    <cellStyle name="Accent3" xfId="177"/>
    <cellStyle name="Accent3 - 20%" xfId="178"/>
    <cellStyle name="Accent3 - 40%" xfId="179"/>
    <cellStyle name="Accent3 - 60%" xfId="180"/>
    <cellStyle name="Accent3_2013.2.27文教口预算建议汇总表(第一次会后修改)" xfId="181"/>
    <cellStyle name="Accent4" xfId="182"/>
    <cellStyle name="Accent4 - 20%" xfId="183"/>
    <cellStyle name="Accent4 - 40%" xfId="184"/>
    <cellStyle name="Accent4 - 60%" xfId="185"/>
    <cellStyle name="Accent4_2013.2.27文教口预算建议汇总表(第一次会后修改)" xfId="186"/>
    <cellStyle name="Accent5" xfId="187"/>
    <cellStyle name="Accent5 - 20%" xfId="188"/>
    <cellStyle name="Accent5 - 40%" xfId="189"/>
    <cellStyle name="Accent5 - 60%" xfId="190"/>
    <cellStyle name="Accent5_2013.2.27文教口预算建议汇总表(第一次会后修改)" xfId="191"/>
    <cellStyle name="Accent6" xfId="192"/>
    <cellStyle name="Accent6 - 20%" xfId="193"/>
    <cellStyle name="Accent6 - 40%" xfId="194"/>
    <cellStyle name="Accent6 - 60%" xfId="195"/>
    <cellStyle name="Accent6_2013.2.27文教口预算建议汇总表(第一次会后修改)" xfId="196"/>
    <cellStyle name="args.style" xfId="197"/>
    <cellStyle name="Bad" xfId="198"/>
    <cellStyle name="Black" xfId="199"/>
    <cellStyle name="Border" xfId="200"/>
    <cellStyle name="Calc Currency (0)" xfId="201"/>
    <cellStyle name="Calculation" xfId="202"/>
    <cellStyle name="Check Cell" xfId="203"/>
    <cellStyle name="ColLevel_0" xfId="204"/>
    <cellStyle name="Comma [0]" xfId="205"/>
    <cellStyle name="comma zerodec" xfId="206"/>
    <cellStyle name="Comma_!!!GO" xfId="207"/>
    <cellStyle name="comma-d" xfId="208"/>
    <cellStyle name="Currency [0]" xfId="209"/>
    <cellStyle name="Currency_!!!GO" xfId="210"/>
    <cellStyle name="Currency1" xfId="211"/>
    <cellStyle name="Date" xfId="212"/>
    <cellStyle name="Dezimal [0]_laroux" xfId="213"/>
    <cellStyle name="Dezimal_laroux" xfId="214"/>
    <cellStyle name="Dollar (zero dec)" xfId="215"/>
    <cellStyle name="Explanatory Text" xfId="216"/>
    <cellStyle name="Fixed" xfId="217"/>
    <cellStyle name="Followed Hyperlink_AheadBehind.xls Chart 23" xfId="218"/>
    <cellStyle name="Good" xfId="219"/>
    <cellStyle name="Grey" xfId="220"/>
    <cellStyle name="Header1" xfId="221"/>
    <cellStyle name="Header2" xfId="222"/>
    <cellStyle name="Heading 1" xfId="223"/>
    <cellStyle name="Heading 2" xfId="224"/>
    <cellStyle name="Heading 3" xfId="225"/>
    <cellStyle name="Heading 4" xfId="226"/>
    <cellStyle name="HEADING1" xfId="227"/>
    <cellStyle name="HEADING2" xfId="228"/>
    <cellStyle name="Hyperlink_AheadBehind.xls Chart 23" xfId="229"/>
    <cellStyle name="Input" xfId="230"/>
    <cellStyle name="Input [yellow]" xfId="231"/>
    <cellStyle name="Input Cells" xfId="232"/>
    <cellStyle name="Input_2013.2.27文教口预算建议汇总表(第一次会后修改)" xfId="233"/>
    <cellStyle name="Linked Cell" xfId="234"/>
    <cellStyle name="Linked Cells" xfId="235"/>
    <cellStyle name="Millares [0]_96 Risk" xfId="236"/>
    <cellStyle name="Millares_96 Risk" xfId="237"/>
    <cellStyle name="Milliers [0]_!!!GO" xfId="238"/>
    <cellStyle name="Milliers_!!!GO" xfId="239"/>
    <cellStyle name="Moneda [0]_96 Risk" xfId="240"/>
    <cellStyle name="Moneda_96 Risk" xfId="241"/>
    <cellStyle name="Mon閠aire [0]_!!!GO" xfId="242"/>
    <cellStyle name="Mon閠aire_!!!GO" xfId="243"/>
    <cellStyle name="Neutral" xfId="244"/>
    <cellStyle name="New Times Roman" xfId="245"/>
    <cellStyle name="no dec" xfId="246"/>
    <cellStyle name="Non défini" xfId="247"/>
    <cellStyle name="Norma,_laroux_4_营业在建 (2)_E21" xfId="248"/>
    <cellStyle name="Normal - Style1" xfId="249"/>
    <cellStyle name="Normal_!!!GO" xfId="250"/>
    <cellStyle name="Note" xfId="251"/>
    <cellStyle name="Output" xfId="252"/>
    <cellStyle name="per.style" xfId="253"/>
    <cellStyle name="Percent [2]" xfId="254"/>
    <cellStyle name="Percent_!!!GO" xfId="255"/>
    <cellStyle name="Pourcentage_pldt" xfId="256"/>
    <cellStyle name="PSChar" xfId="257"/>
    <cellStyle name="PSDate" xfId="258"/>
    <cellStyle name="PSDec" xfId="259"/>
    <cellStyle name="PSHeading" xfId="260"/>
    <cellStyle name="PSInt" xfId="261"/>
    <cellStyle name="PSSpacer" xfId="262"/>
    <cellStyle name="Red" xfId="263"/>
    <cellStyle name="RowLevel_0" xfId="264"/>
    <cellStyle name="sstot" xfId="265"/>
    <cellStyle name="Standard_AREAS" xfId="266"/>
    <cellStyle name="t" xfId="267"/>
    <cellStyle name="t_HVAC Equipment (3)" xfId="268"/>
    <cellStyle name="Title" xfId="269"/>
    <cellStyle name="Total" xfId="270"/>
    <cellStyle name="Tusental (0)_pldt" xfId="271"/>
    <cellStyle name="Tusental_pldt" xfId="272"/>
    <cellStyle name="Valuta (0)_pldt" xfId="273"/>
    <cellStyle name="Valuta_pldt" xfId="274"/>
    <cellStyle name="Warning Text" xfId="275"/>
    <cellStyle name="百分比 2" xfId="276"/>
    <cellStyle name="百分比 3" xfId="277"/>
    <cellStyle name="百分比 4" xfId="278"/>
    <cellStyle name="捠壿 [0.00]_Region Orders (2)" xfId="279"/>
    <cellStyle name="捠壿_Region Orders (2)" xfId="280"/>
    <cellStyle name="编号" xfId="281"/>
    <cellStyle name="标题 1 2" xfId="282"/>
    <cellStyle name="标题 1 2 2" xfId="283"/>
    <cellStyle name="标题 1 2 3" xfId="284"/>
    <cellStyle name="标题 1 2_2012年文教科审核单位目预算(修改后)" xfId="285"/>
    <cellStyle name="标题 1 3" xfId="286"/>
    <cellStyle name="标题 2 2" xfId="287"/>
    <cellStyle name="标题 2 2 2" xfId="288"/>
    <cellStyle name="标题 2 2 3" xfId="289"/>
    <cellStyle name="标题 2 2_2012年文教科审核单位目预算(修改后)" xfId="290"/>
    <cellStyle name="标题 2 3" xfId="291"/>
    <cellStyle name="标题 3 2" xfId="292"/>
    <cellStyle name="标题 3 2 2" xfId="293"/>
    <cellStyle name="标题 3 2 3" xfId="294"/>
    <cellStyle name="标题 3 2_2012年文教科审核单位目预算(修改后)" xfId="295"/>
    <cellStyle name="标题 3 3" xfId="296"/>
    <cellStyle name="标题 4 2" xfId="297"/>
    <cellStyle name="标题 4 2 2" xfId="298"/>
    <cellStyle name="标题 4 2 3" xfId="299"/>
    <cellStyle name="标题 4 2_2012年文教科审核单位目预算(修改后)" xfId="300"/>
    <cellStyle name="标题 4 3" xfId="301"/>
    <cellStyle name="标题 5" xfId="302"/>
    <cellStyle name="标题 5 2" xfId="303"/>
    <cellStyle name="标题 5 3" xfId="304"/>
    <cellStyle name="标题 6" xfId="305"/>
    <cellStyle name="标题1" xfId="306"/>
    <cellStyle name="表标题" xfId="307"/>
    <cellStyle name="部门" xfId="308"/>
    <cellStyle name="差 2" xfId="309"/>
    <cellStyle name="差 2 2" xfId="310"/>
    <cellStyle name="差 2 3" xfId="311"/>
    <cellStyle name="差 2_2012年文教科审核单位目预算(修改后)" xfId="312"/>
    <cellStyle name="差 3" xfId="313"/>
    <cellStyle name="差_~4190974" xfId="314"/>
    <cellStyle name="差_~4190974_2013.2.27文教口预算建议汇总表(第一次会后修改)" xfId="315"/>
    <cellStyle name="差_~4190974_2013各科项目预算0322" xfId="316"/>
    <cellStyle name="差_~4190974_Book1" xfId="317"/>
    <cellStyle name="差_~4190974_分单位预算" xfId="318"/>
    <cellStyle name="差_~4190974_开发区 2015年第二次报省市县财政预算表0618" xfId="319"/>
    <cellStyle name="差_~4190974_开发区 2015年第二次报省市县财政预算表0624" xfId="320"/>
    <cellStyle name="差_~4190974_人大审议法定民生支出" xfId="321"/>
    <cellStyle name="差_~5676413" xfId="322"/>
    <cellStyle name="差_~5676413_2013.2.27文教口预算建议汇总表(第一次会后修改)" xfId="323"/>
    <cellStyle name="差_~5676413_2013各科项目预算0322" xfId="324"/>
    <cellStyle name="差_~5676413_Book1" xfId="325"/>
    <cellStyle name="差_~5676413_分单位预算" xfId="326"/>
    <cellStyle name="差_~5676413_开发区 2015年第二次报省市县财政预算表0618" xfId="327"/>
    <cellStyle name="差_~5676413_开发区 2015年第二次报省市县财政预算表0624" xfId="328"/>
    <cellStyle name="差_~5676413_人大审议法定民生支出" xfId="329"/>
    <cellStyle name="差_00省级(打印)" xfId="330"/>
    <cellStyle name="差_00省级(打印)_2013.2.27文教口预算建议汇总表(第一次会后修改)" xfId="331"/>
    <cellStyle name="差_00省级(打印)_2013各科项目预算0322" xfId="332"/>
    <cellStyle name="差_00省级(打印)_Book1" xfId="333"/>
    <cellStyle name="差_00省级(打印)_分单位预算" xfId="334"/>
    <cellStyle name="差_00省级(打印)_开发区 2015年第二次报省市县财政预算表0618" xfId="335"/>
    <cellStyle name="差_00省级(打印)_开发区 2015年第二次报省市县财政预算表0624" xfId="336"/>
    <cellStyle name="差_00省级(打印)_人大审议法定民生支出" xfId="337"/>
    <cellStyle name="差_00省级(定稿)" xfId="338"/>
    <cellStyle name="差_00省级(定稿)_2013.2.27文教口预算建议汇总表(第一次会后修改)" xfId="339"/>
    <cellStyle name="差_00省级(定稿)_2013各科项目预算0322" xfId="340"/>
    <cellStyle name="差_00省级(定稿)_Book1" xfId="341"/>
    <cellStyle name="差_00省级(定稿)_分单位预算" xfId="342"/>
    <cellStyle name="差_00省级(定稿)_开发区 2015年第二次报省市县财政预算表0618" xfId="343"/>
    <cellStyle name="差_00省级(定稿)_开发区 2015年第二次报省市县财政预算表0624" xfId="344"/>
    <cellStyle name="差_00省级(定稿)_人大审议法定民生支出" xfId="345"/>
    <cellStyle name="差_03昭通" xfId="346"/>
    <cellStyle name="差_03昭通_2013.2.27文教口预算建议汇总表(第一次会后修改)" xfId="347"/>
    <cellStyle name="差_03昭通_2013各科项目预算0322" xfId="348"/>
    <cellStyle name="差_03昭通_Book1" xfId="349"/>
    <cellStyle name="差_03昭通_分单位预算" xfId="350"/>
    <cellStyle name="差_03昭通_开发区 2015年第二次报省市县财政预算表0618" xfId="351"/>
    <cellStyle name="差_03昭通_开发区 2015年第二次报省市县财政预算表0624" xfId="352"/>
    <cellStyle name="差_03昭通_人大审议法定民生支出" xfId="353"/>
    <cellStyle name="差_0502通海县" xfId="354"/>
    <cellStyle name="差_0502通海县_2013.2.27文教口预算建议汇总表(第一次会后修改)" xfId="355"/>
    <cellStyle name="差_0502通海县_2013各科项目预算0322" xfId="356"/>
    <cellStyle name="差_0502通海县_Book1" xfId="357"/>
    <cellStyle name="差_0502通海县_分单位预算" xfId="358"/>
    <cellStyle name="差_0502通海县_开发区 2015年第二次报省市县财政预算表0618" xfId="359"/>
    <cellStyle name="差_0502通海县_开发区 2015年第二次报省市县财政预算表0624" xfId="360"/>
    <cellStyle name="差_0502通海县_人大审议法定民生支出" xfId="361"/>
    <cellStyle name="差_05玉溪" xfId="362"/>
    <cellStyle name="差_05玉溪_2013.2.27文教口预算建议汇总表(第一次会后修改)" xfId="363"/>
    <cellStyle name="差_05玉溪_2013各科项目预算0322" xfId="364"/>
    <cellStyle name="差_05玉溪_Book1" xfId="365"/>
    <cellStyle name="差_05玉溪_分单位预算" xfId="366"/>
    <cellStyle name="差_05玉溪_开发区 2015年第二次报省市县财政预算表0618" xfId="367"/>
    <cellStyle name="差_05玉溪_开发区 2015年第二次报省市县财政预算表0624" xfId="368"/>
    <cellStyle name="差_05玉溪_人大审议法定民生支出" xfId="369"/>
    <cellStyle name="差_0605石屏县" xfId="370"/>
    <cellStyle name="差_0605石屏县_2013.2.27文教口预算建议汇总表(第一次会后修改)" xfId="371"/>
    <cellStyle name="差_0605石屏县_2013各科项目预算0322" xfId="372"/>
    <cellStyle name="差_0605石屏县_Book1" xfId="373"/>
    <cellStyle name="差_0605石屏县_分单位预算" xfId="374"/>
    <cellStyle name="差_0605石屏县_开发区 2015年第二次报省市县财政预算表0618" xfId="375"/>
    <cellStyle name="差_0605石屏县_开发区 2015年第二次报省市县财政预算表0624" xfId="376"/>
    <cellStyle name="差_0605石屏县_人大审议法定民生支出" xfId="377"/>
    <cellStyle name="差_1003牟定县" xfId="378"/>
    <cellStyle name="差_1110洱源县" xfId="379"/>
    <cellStyle name="差_1110洱源县_2013.2.27文教口预算建议汇总表(第一次会后修改)" xfId="380"/>
    <cellStyle name="差_1110洱源县_2013各科项目预算0322" xfId="381"/>
    <cellStyle name="差_1110洱源县_Book1" xfId="382"/>
    <cellStyle name="差_1110洱源县_分单位预算" xfId="383"/>
    <cellStyle name="差_1110洱源县_开发区 2015年第二次报省市县财政预算表0618" xfId="384"/>
    <cellStyle name="差_1110洱源县_开发区 2015年第二次报省市县财政预算表0624" xfId="385"/>
    <cellStyle name="差_1110洱源县_人大审议法定民生支出" xfId="386"/>
    <cellStyle name="差_11大理" xfId="387"/>
    <cellStyle name="差_11大理_2013.2.27文教口预算建议汇总表(第一次会后修改)" xfId="388"/>
    <cellStyle name="差_11大理_2013各科项目预算0322" xfId="389"/>
    <cellStyle name="差_11大理_Book1" xfId="390"/>
    <cellStyle name="差_11大理_分单位预算" xfId="391"/>
    <cellStyle name="差_11大理_开发区 2015年第二次报省市县财政预算表0618" xfId="392"/>
    <cellStyle name="差_11大理_开发区 2015年第二次报省市县财政预算表0624" xfId="393"/>
    <cellStyle name="差_11大理_人大审议法定民生支出" xfId="394"/>
    <cellStyle name="差_2、土地面积、人口、粮食产量基本情况" xfId="395"/>
    <cellStyle name="差_2、土地面积、人口、粮食产量基本情况_2013.2.27文教口预算建议汇总表(第一次会后修改)" xfId="396"/>
    <cellStyle name="差_2、土地面积、人口、粮食产量基本情况_2013各科项目预算0322" xfId="397"/>
    <cellStyle name="差_2、土地面积、人口、粮食产量基本情况_Book1" xfId="398"/>
    <cellStyle name="差_2、土地面积、人口、粮食产量基本情况_分单位预算" xfId="399"/>
    <cellStyle name="差_2、土地面积、人口、粮食产量基本情况_开发区 2015年第二次报省市县财政预算表0618" xfId="400"/>
    <cellStyle name="差_2、土地面积、人口、粮食产量基本情况_开发区 2015年第二次报省市县财政预算表0624" xfId="401"/>
    <cellStyle name="差_2、土地面积、人口、粮食产量基本情况_人大审议法定民生支出" xfId="402"/>
    <cellStyle name="差_2006年分析表" xfId="403"/>
    <cellStyle name="差_2006年分析表_2013.2.27文教口预算建议汇总表(第一次会后修改)" xfId="404"/>
    <cellStyle name="差_2006年分析表_2013各科项目预算0322" xfId="405"/>
    <cellStyle name="差_2006年分析表_Book1" xfId="406"/>
    <cellStyle name="差_2006年分析表_分单位预算" xfId="407"/>
    <cellStyle name="差_2006年分析表_开发区 2015年第二次报省市县财政预算表0618" xfId="408"/>
    <cellStyle name="差_2006年分析表_开发区 2015年第二次报省市县财政预算表0624" xfId="409"/>
    <cellStyle name="差_2006年分析表_人大审议法定民生支出" xfId="410"/>
    <cellStyle name="差_2006年基础数据" xfId="411"/>
    <cellStyle name="差_2006年基础数据_2013.2.27文教口预算建议汇总表(第一次会后修改)" xfId="412"/>
    <cellStyle name="差_2006年基础数据_2013各科项目预算0322" xfId="413"/>
    <cellStyle name="差_2006年基础数据_Book1" xfId="414"/>
    <cellStyle name="差_2006年基础数据_分单位预算" xfId="415"/>
    <cellStyle name="差_2006年基础数据_开发区 2015年第二次报省市县财政预算表0618" xfId="416"/>
    <cellStyle name="差_2006年基础数据_开发区 2015年第二次报省市县财政预算表0624" xfId="417"/>
    <cellStyle name="差_2006年基础数据_人大审议法定民生支出" xfId="418"/>
    <cellStyle name="差_2006年全省财力计算表（中央、决算）" xfId="419"/>
    <cellStyle name="差_2006年全省财力计算表（中央、决算）_2013.2.27文教口预算建议汇总表(第一次会后修改)" xfId="420"/>
    <cellStyle name="差_2006年全省财力计算表（中央、决算）_2013各科项目预算0322" xfId="421"/>
    <cellStyle name="差_2006年全省财力计算表（中央、决算）_Book1" xfId="422"/>
    <cellStyle name="差_2006年全省财力计算表（中央、决算）_分单位预算" xfId="423"/>
    <cellStyle name="差_2006年全省财力计算表（中央、决算）_开发区 2015年第二次报省市县财政预算表0618" xfId="424"/>
    <cellStyle name="差_2006年全省财力计算表（中央、决算）_开发区 2015年第二次报省市县财政预算表0624" xfId="425"/>
    <cellStyle name="差_2006年全省财力计算表（中央、决算）_人大审议法定民生支出" xfId="426"/>
    <cellStyle name="差_2006年水利统计指标统计表" xfId="427"/>
    <cellStyle name="差_2006年水利统计指标统计表_2013.2.27文教口预算建议汇总表(第一次会后修改)" xfId="428"/>
    <cellStyle name="差_2006年水利统计指标统计表_2013各科项目预算0322" xfId="429"/>
    <cellStyle name="差_2006年水利统计指标统计表_Book1" xfId="430"/>
    <cellStyle name="差_2006年水利统计指标统计表_分单位预算" xfId="431"/>
    <cellStyle name="差_2006年水利统计指标统计表_开发区 2015年第二次报省市县财政预算表0618" xfId="432"/>
    <cellStyle name="差_2006年水利统计指标统计表_开发区 2015年第二次报省市县财政预算表0624" xfId="433"/>
    <cellStyle name="差_2006年水利统计指标统计表_人大审议法定民生支出" xfId="434"/>
    <cellStyle name="差_2006年在职人员情况" xfId="435"/>
    <cellStyle name="差_2006年在职人员情况_2013.2.27文教口预算建议汇总表(第一次会后修改)" xfId="436"/>
    <cellStyle name="差_2006年在职人员情况_2013各科项目预算0322" xfId="437"/>
    <cellStyle name="差_2006年在职人员情况_Book1" xfId="438"/>
    <cellStyle name="差_2006年在职人员情况_分单位预算" xfId="439"/>
    <cellStyle name="差_2006年在职人员情况_开发区 2015年第二次报省市县财政预算表0618" xfId="440"/>
    <cellStyle name="差_2006年在职人员情况_开发区 2015年第二次报省市县财政预算表0624" xfId="441"/>
    <cellStyle name="差_2006年在职人员情况_人大审议法定民生支出" xfId="442"/>
    <cellStyle name="差_2007年检察院案件数" xfId="443"/>
    <cellStyle name="差_2007年检察院案件数_2013.2.27文教口预算建议汇总表(第一次会后修改)" xfId="444"/>
    <cellStyle name="差_2007年检察院案件数_2013各科项目预算0322" xfId="445"/>
    <cellStyle name="差_2007年检察院案件数_Book1" xfId="446"/>
    <cellStyle name="差_2007年检察院案件数_分单位预算" xfId="447"/>
    <cellStyle name="差_2007年检察院案件数_开发区 2015年第二次报省市县财政预算表0618" xfId="448"/>
    <cellStyle name="差_2007年检察院案件数_开发区 2015年第二次报省市县财政预算表0624" xfId="449"/>
    <cellStyle name="差_2007年检察院案件数_人大审议法定民生支出" xfId="450"/>
    <cellStyle name="差_2007年可用财力" xfId="451"/>
    <cellStyle name="差_2007年可用财力_2013.2.27文教口预算建议汇总表(第一次会后修改)" xfId="452"/>
    <cellStyle name="差_2007年可用财力_2013各科项目预算0322" xfId="453"/>
    <cellStyle name="差_2007年可用财力_Book1" xfId="454"/>
    <cellStyle name="差_2007年可用财力_分单位预算" xfId="455"/>
    <cellStyle name="差_2007年可用财力_开发区 2015年第二次报省市县财政预算表0618" xfId="456"/>
    <cellStyle name="差_2007年可用财力_开发区 2015年第二次报省市县财政预算表0624" xfId="457"/>
    <cellStyle name="差_2007年可用财力_人大审议法定民生支出" xfId="458"/>
    <cellStyle name="差_2007年人员分部门统计表" xfId="459"/>
    <cellStyle name="差_2007年人员分部门统计表_2013.2.27文教口预算建议汇总表(第一次会后修改)" xfId="460"/>
    <cellStyle name="差_2007年人员分部门统计表_2013各科项目预算0322" xfId="461"/>
    <cellStyle name="差_2007年人员分部门统计表_Book1" xfId="462"/>
    <cellStyle name="差_2007年人员分部门统计表_分单位预算" xfId="463"/>
    <cellStyle name="差_2007年人员分部门统计表_开发区 2015年第二次报省市县财政预算表0618" xfId="464"/>
    <cellStyle name="差_2007年人员分部门统计表_开发区 2015年第二次报省市县财政预算表0624" xfId="465"/>
    <cellStyle name="差_2007年人员分部门统计表_人大审议法定民生支出" xfId="466"/>
    <cellStyle name="差_2007年政法部门业务指标" xfId="467"/>
    <cellStyle name="差_2007年政法部门业务指标_2013.2.27文教口预算建议汇总表(第一次会后修改)" xfId="468"/>
    <cellStyle name="差_2007年政法部门业务指标_2013各科项目预算0322" xfId="469"/>
    <cellStyle name="差_2007年政法部门业务指标_Book1" xfId="470"/>
    <cellStyle name="差_2007年政法部门业务指标_分单位预算" xfId="471"/>
    <cellStyle name="差_2007年政法部门业务指标_开发区 2015年第二次报省市县财政预算表0618" xfId="472"/>
    <cellStyle name="差_2007年政法部门业务指标_开发区 2015年第二次报省市县财政预算表0624" xfId="473"/>
    <cellStyle name="差_2007年政法部门业务指标_人大审议法定民生支出" xfId="474"/>
    <cellStyle name="差_2008年县级公安保障标准落实奖励经费分配测算" xfId="475"/>
    <cellStyle name="差_2008年县级公安保障标准落实奖励经费分配测算_2013.2.27文教口预算建议汇总表(第一次会后修改)" xfId="476"/>
    <cellStyle name="差_2008年县级公安保障标准落实奖励经费分配测算_2013各科项目预算0322" xfId="477"/>
    <cellStyle name="差_2008年县级公安保障标准落实奖励经费分配测算_Book1" xfId="478"/>
    <cellStyle name="差_2008年县级公安保障标准落实奖励经费分配测算_分单位预算" xfId="479"/>
    <cellStyle name="差_2008年县级公安保障标准落实奖励经费分配测算_开发区 2015年第二次报省市县财政预算表0618" xfId="480"/>
    <cellStyle name="差_2008年县级公安保障标准落实奖励经费分配测算_开发区 2015年第二次报省市县财政预算表0624" xfId="481"/>
    <cellStyle name="差_2008年县级公安保障标准落实奖励经费分配测算_人大审议法定民生支出" xfId="482"/>
    <cellStyle name="差_2008云南省分县市中小学教职工统计表（教育厅提供）" xfId="483"/>
    <cellStyle name="差_2008云南省分县市中小学教职工统计表（教育厅提供）_2013.2.27文教口预算建议汇总表(第一次会后修改)" xfId="484"/>
    <cellStyle name="差_2008云南省分县市中小学教职工统计表（教育厅提供）_2013各科项目预算0322" xfId="485"/>
    <cellStyle name="差_2008云南省分县市中小学教职工统计表（教育厅提供）_Book1" xfId="486"/>
    <cellStyle name="差_2008云南省分县市中小学教职工统计表（教育厅提供）_分单位预算" xfId="487"/>
    <cellStyle name="差_2008云南省分县市中小学教职工统计表（教育厅提供）_开发区 2015年第二次报省市县财政预算表0618" xfId="488"/>
    <cellStyle name="差_2008云南省分县市中小学教职工统计表（教育厅提供）_开发区 2015年第二次报省市县财政预算表0624" xfId="489"/>
    <cellStyle name="差_2008云南省分县市中小学教职工统计表（教育厅提供）_人大审议法定民生支出" xfId="490"/>
    <cellStyle name="差_2009年一般性转移支付标准工资" xfId="491"/>
    <cellStyle name="差_2009年一般性转移支付标准工资_~4190974" xfId="492"/>
    <cellStyle name="差_2009年一般性转移支付标准工资_~4190974_2013.2.27文教口预算建议汇总表(第一次会后修改)" xfId="493"/>
    <cellStyle name="差_2009年一般性转移支付标准工资_~4190974_2013各科项目预算0322" xfId="494"/>
    <cellStyle name="差_2009年一般性转移支付标准工资_~4190974_Book1" xfId="495"/>
    <cellStyle name="差_2009年一般性转移支付标准工资_~4190974_分单位预算" xfId="496"/>
    <cellStyle name="差_2009年一般性转移支付标准工资_~4190974_开发区 2015年第二次报省市县财政预算表0618" xfId="497"/>
    <cellStyle name="差_2009年一般性转移支付标准工资_~4190974_开发区 2015年第二次报省市县财政预算表0624" xfId="498"/>
    <cellStyle name="差_2009年一般性转移支付标准工资_~4190974_人大审议法定民生支出" xfId="499"/>
    <cellStyle name="差_2009年一般性转移支付标准工资_~5676413" xfId="500"/>
    <cellStyle name="差_2009年一般性转移支付标准工资_~5676413_2013.2.27文教口预算建议汇总表(第一次会后修改)" xfId="501"/>
    <cellStyle name="差_2009年一般性转移支付标准工资_~5676413_2013各科项目预算0322" xfId="502"/>
    <cellStyle name="差_2009年一般性转移支付标准工资_~5676413_Book1" xfId="503"/>
    <cellStyle name="差_2009年一般性转移支付标准工资_~5676413_分单位预算" xfId="504"/>
    <cellStyle name="差_2009年一般性转移支付标准工资_~5676413_开发区 2015年第二次报省市县财政预算表0618" xfId="505"/>
    <cellStyle name="差_2009年一般性转移支付标准工资_~5676413_开发区 2015年第二次报省市县财政预算表0624" xfId="506"/>
    <cellStyle name="差_2009年一般性转移支付标准工资_~5676413_人大审议法定民生支出" xfId="507"/>
    <cellStyle name="差_2009年一般性转移支付标准工资_2013.2.27文教口预算建议汇总表(第一次会后修改)" xfId="508"/>
    <cellStyle name="差_2009年一般性转移支付标准工资_2013各科项目预算0322" xfId="509"/>
    <cellStyle name="差_2009年一般性转移支付标准工资_Book1" xfId="510"/>
    <cellStyle name="差_2009年一般性转移支付标准工资_不用软件计算9.1不考虑经费管理评价xl" xfId="511"/>
    <cellStyle name="差_2009年一般性转移支付标准工资_不用软件计算9.1不考虑经费管理评价xl_2013.2.27文教口预算建议汇总表(第一次会后修改)" xfId="512"/>
    <cellStyle name="差_2009年一般性转移支付标准工资_不用软件计算9.1不考虑经费管理评价xl_2013各科项目预算0322" xfId="513"/>
    <cellStyle name="差_2009年一般性转移支付标准工资_不用软件计算9.1不考虑经费管理评价xl_Book1" xfId="514"/>
    <cellStyle name="差_2009年一般性转移支付标准工资_不用软件计算9.1不考虑经费管理评价xl_分单位预算" xfId="515"/>
    <cellStyle name="差_2009年一般性转移支付标准工资_不用软件计算9.1不考虑经费管理评价xl_开发区 2015年第二次报省市县财政预算表0618" xfId="516"/>
    <cellStyle name="差_2009年一般性转移支付标准工资_不用软件计算9.1不考虑经费管理评价xl_开发区 2015年第二次报省市县财政预算表0624" xfId="517"/>
    <cellStyle name="差_2009年一般性转移支付标准工资_不用软件计算9.1不考虑经费管理评价xl_人大审议法定民生支出" xfId="518"/>
    <cellStyle name="差_2009年一般性转移支付标准工资_地方配套按人均增幅控制8.30xl" xfId="519"/>
    <cellStyle name="差_2009年一般性转移支付标准工资_地方配套按人均增幅控制8.30xl_2013.2.27文教口预算建议汇总表(第一次会后修改)" xfId="520"/>
    <cellStyle name="差_2009年一般性转移支付标准工资_地方配套按人均增幅控制8.30xl_2013各科项目预算0322" xfId="521"/>
    <cellStyle name="差_2009年一般性转移支付标准工资_地方配套按人均增幅控制8.30xl_Book1" xfId="522"/>
    <cellStyle name="差_2009年一般性转移支付标准工资_地方配套按人均增幅控制8.30xl_分单位预算" xfId="523"/>
    <cellStyle name="差_2009年一般性转移支付标准工资_地方配套按人均增幅控制8.30xl_开发区 2015年第二次报省市县财政预算表0618" xfId="524"/>
    <cellStyle name="差_2009年一般性转移支付标准工资_地方配套按人均增幅控制8.30xl_开发区 2015年第二次报省市县财政预算表0624" xfId="525"/>
    <cellStyle name="差_2009年一般性转移支付标准工资_地方配套按人均增幅控制8.30xl_人大审议法定民生支出" xfId="526"/>
    <cellStyle name="差_2009年一般性转移支付标准工资_地方配套按人均增幅控制8.30一般预算平均增幅、人均可用财力平均增幅两次控制、社会治安系数调整、案件数调整xl" xfId="527"/>
    <cellStyle name="差_2009年一般性转移支付标准工资_地方配套按人均增幅控制8.30一般预算平均增幅、人均可用财力平均增幅两次控制、社会治安系数调整、案件数调整xl_2013.2.27文教口预算建议汇总表(第一次会后修改)" xfId="528"/>
    <cellStyle name="差_2009年一般性转移支付标准工资_地方配套按人均增幅控制8.30一般预算平均增幅、人均可用财力平均增幅两次控制、社会治安系数调整、案件数调整xl_2013各科项目预算0322" xfId="529"/>
    <cellStyle name="差_2009年一般性转移支付标准工资_地方配套按人均增幅控制8.30一般预算平均增幅、人均可用财力平均增幅两次控制、社会治安系数调整、案件数调整xl_Book1" xfId="530"/>
    <cellStyle name="差_2009年一般性转移支付标准工资_地方配套按人均增幅控制8.30一般预算平均增幅、人均可用财力平均增幅两次控制、社会治安系数调整、案件数调整xl_分单位预算" xfId="531"/>
    <cellStyle name="差_2009年一般性转移支付标准工资_地方配套按人均增幅控制8.30一般预算平均增幅、人均可用财力平均增幅两次控制、社会治安系数调整、案件数调整xl_开发区 2015年第二次报省市县财政预算表0618" xfId="532"/>
    <cellStyle name="差_2009年一般性转移支付标准工资_地方配套按人均增幅控制8.30一般预算平均增幅、人均可用财力平均增幅两次控制、社会治安系数调整、案件数调整xl_开发区 2015年第二次报省市县财政预算表0624" xfId="533"/>
    <cellStyle name="差_2009年一般性转移支付标准工资_地方配套按人均增幅控制8.30一般预算平均增幅、人均可用财力平均增幅两次控制、社会治安系数调整、案件数调整xl_人大审议法定民生支出" xfId="534"/>
    <cellStyle name="差_2009年一般性转移支付标准工资_地方配套按人均增幅控制8.31（调整结案率后）xl" xfId="535"/>
    <cellStyle name="差_2009年一般性转移支付标准工资_地方配套按人均增幅控制8.31（调整结案率后）xl_2013.2.27文教口预算建议汇总表(第一次会后修改)" xfId="536"/>
    <cellStyle name="差_2009年一般性转移支付标准工资_地方配套按人均增幅控制8.31（调整结案率后）xl_2013各科项目预算0322" xfId="537"/>
    <cellStyle name="差_2009年一般性转移支付标准工资_地方配套按人均增幅控制8.31（调整结案率后）xl_Book1" xfId="538"/>
    <cellStyle name="差_2009年一般性转移支付标准工资_地方配套按人均增幅控制8.31（调整结案率后）xl_分单位预算" xfId="539"/>
    <cellStyle name="差_2009年一般性转移支付标准工资_地方配套按人均增幅控制8.31（调整结案率后）xl_开发区 2015年第二次报省市县财政预算表0618" xfId="540"/>
    <cellStyle name="差_2009年一般性转移支付标准工资_地方配套按人均增幅控制8.31（调整结案率后）xl_开发区 2015年第二次报省市县财政预算表0624" xfId="541"/>
    <cellStyle name="差_2009年一般性转移支付标准工资_地方配套按人均增幅控制8.31（调整结案率后）xl_人大审议法定民生支出" xfId="542"/>
    <cellStyle name="差_2009年一般性转移支付标准工资_分单位预算" xfId="543"/>
    <cellStyle name="差_2009年一般性转移支付标准工资_奖励补助测算5.22测试" xfId="544"/>
    <cellStyle name="差_2009年一般性转移支付标准工资_奖励补助测算5.22测试_2013.2.27文教口预算建议汇总表(第一次会后修改)" xfId="545"/>
    <cellStyle name="差_2009年一般性转移支付标准工资_奖励补助测算5.22测试_2013各科项目预算0322" xfId="546"/>
    <cellStyle name="差_2009年一般性转移支付标准工资_奖励补助测算5.22测试_Book1" xfId="547"/>
    <cellStyle name="差_2009年一般性转移支付标准工资_奖励补助测算5.22测试_分单位预算" xfId="548"/>
    <cellStyle name="差_2009年一般性转移支付标准工资_奖励补助测算5.22测试_开发区 2015年第二次报省市县财政预算表0618" xfId="549"/>
    <cellStyle name="差_2009年一般性转移支付标准工资_奖励补助测算5.22测试_开发区 2015年第二次报省市县财政预算表0624" xfId="550"/>
    <cellStyle name="差_2009年一般性转移支付标准工资_奖励补助测算5.22测试_人大审议法定民生支出" xfId="551"/>
    <cellStyle name="差_2009年一般性转移支付标准工资_奖励补助测算5.23新" xfId="552"/>
    <cellStyle name="差_2009年一般性转移支付标准工资_奖励补助测算5.23新_2013.2.27文教口预算建议汇总表(第一次会后修改)" xfId="553"/>
    <cellStyle name="差_2009年一般性转移支付标准工资_奖励补助测算5.23新_2013各科项目预算0322" xfId="554"/>
    <cellStyle name="差_2009年一般性转移支付标准工资_奖励补助测算5.23新_Book1" xfId="555"/>
    <cellStyle name="差_2009年一般性转移支付标准工资_奖励补助测算5.23新_分单位预算" xfId="556"/>
    <cellStyle name="差_2009年一般性转移支付标准工资_奖励补助测算5.23新_开发区 2015年第二次报省市县财政预算表0618" xfId="557"/>
    <cellStyle name="差_2009年一般性转移支付标准工资_奖励补助测算5.23新_开发区 2015年第二次报省市县财政预算表0624" xfId="558"/>
    <cellStyle name="差_2009年一般性转移支付标准工资_奖励补助测算5.23新_人大审议法定民生支出" xfId="559"/>
    <cellStyle name="差_2009年一般性转移支付标准工资_奖励补助测算5.24冯铸" xfId="560"/>
    <cellStyle name="差_2009年一般性转移支付标准工资_奖励补助测算5.24冯铸_2013.2.27文教口预算建议汇总表(第一次会后修改)" xfId="561"/>
    <cellStyle name="差_2009年一般性转移支付标准工资_奖励补助测算5.24冯铸_2013各科项目预算0322" xfId="562"/>
    <cellStyle name="差_2009年一般性转移支付标准工资_奖励补助测算5.24冯铸_Book1" xfId="563"/>
    <cellStyle name="差_2009年一般性转移支付标准工资_奖励补助测算5.24冯铸_分单位预算" xfId="564"/>
    <cellStyle name="差_2009年一般性转移支付标准工资_奖励补助测算5.24冯铸_开发区 2015年第二次报省市县财政预算表0618" xfId="565"/>
    <cellStyle name="差_2009年一般性转移支付标准工资_奖励补助测算5.24冯铸_开发区 2015年第二次报省市县财政预算表0624" xfId="566"/>
    <cellStyle name="差_2009年一般性转移支付标准工资_奖励补助测算5.24冯铸_人大审议法定民生支出" xfId="567"/>
    <cellStyle name="差_2009年一般性转移支付标准工资_奖励补助测算7.23" xfId="568"/>
    <cellStyle name="差_2009年一般性转移支付标准工资_奖励补助测算7.23_2013.2.27文教口预算建议汇总表(第一次会后修改)" xfId="569"/>
    <cellStyle name="差_2009年一般性转移支付标准工资_奖励补助测算7.23_2013各科项目预算0322" xfId="570"/>
    <cellStyle name="差_2009年一般性转移支付标准工资_奖励补助测算7.23_Book1" xfId="571"/>
    <cellStyle name="差_2009年一般性转移支付标准工资_奖励补助测算7.23_分单位预算" xfId="572"/>
    <cellStyle name="差_2009年一般性转移支付标准工资_奖励补助测算7.23_开发区 2015年第二次报省市县财政预算表0618" xfId="573"/>
    <cellStyle name="差_2009年一般性转移支付标准工资_奖励补助测算7.23_开发区 2015年第二次报省市县财政预算表0624" xfId="574"/>
    <cellStyle name="差_2009年一般性转移支付标准工资_奖励补助测算7.23_人大审议法定民生支出" xfId="575"/>
    <cellStyle name="差_2009年一般性转移支付标准工资_奖励补助测算7.25" xfId="576"/>
    <cellStyle name="差_2009年一般性转移支付标准工资_奖励补助测算7.25 (version 1) (version 1)" xfId="577"/>
    <cellStyle name="差_2009年一般性转移支付标准工资_奖励补助测算7.25 (version 1) (version 1)_2013.2.27文教口预算建议汇总表(第一次会后修改)" xfId="578"/>
    <cellStyle name="差_2009年一般性转移支付标准工资_奖励补助测算7.25 (version 1) (version 1)_2013各科项目预算0322" xfId="579"/>
    <cellStyle name="差_2009年一般性转移支付标准工资_奖励补助测算7.25 (version 1) (version 1)_Book1" xfId="580"/>
    <cellStyle name="差_2009年一般性转移支付标准工资_奖励补助测算7.25 (version 1) (version 1)_分单位预算" xfId="581"/>
    <cellStyle name="差_2009年一般性转移支付标准工资_奖励补助测算7.25 (version 1) (version 1)_开发区 2015年第二次报省市县财政预算表0618" xfId="582"/>
    <cellStyle name="差_2009年一般性转移支付标准工资_奖励补助测算7.25 (version 1) (version 1)_开发区 2015年第二次报省市县财政预算表0624" xfId="583"/>
    <cellStyle name="差_2009年一般性转移支付标准工资_奖励补助测算7.25 (version 1) (version 1)_人大审议法定民生支出" xfId="584"/>
    <cellStyle name="差_2009年一般性转移支付标准工资_奖励补助测算7.25_2013.2.27文教口预算建议汇总表(第一次会后修改)" xfId="585"/>
    <cellStyle name="差_2009年一般性转移支付标准工资_奖励补助测算7.25_2013各科项目预算0322" xfId="586"/>
    <cellStyle name="差_2009年一般性转移支付标准工资_奖励补助测算7.25_Book1" xfId="587"/>
    <cellStyle name="差_2009年一般性转移支付标准工资_奖励补助测算7.25_分单位预算" xfId="588"/>
    <cellStyle name="差_2009年一般性转移支付标准工资_奖励补助测算7.25_开发区 2015年第二次报省市县财政预算表0618" xfId="589"/>
    <cellStyle name="差_2009年一般性转移支付标准工资_奖励补助测算7.25_开发区 2015年第二次报省市县财政预算表0624" xfId="590"/>
    <cellStyle name="差_2009年一般性转移支付标准工资_奖励补助测算7.25_人大审议法定民生支出" xfId="591"/>
    <cellStyle name="差_2009年一般性转移支付标准工资_开发区 2015年第二次报省市县财政预算表0618" xfId="592"/>
    <cellStyle name="差_2009年一般性转移支付标准工资_开发区 2015年第二次报省市县财政预算表0624" xfId="593"/>
    <cellStyle name="差_2009年一般性转移支付标准工资_人大审议法定民生支出" xfId="594"/>
    <cellStyle name="差_2013.2.27文教口预算建议汇总表(第一次会后修改)" xfId="595"/>
    <cellStyle name="差_2013各科项目预算0307（发回科室压缩）" xfId="596"/>
    <cellStyle name="差_2013各科项目预算0322" xfId="597"/>
    <cellStyle name="差_2013年地方财政预算表（城区第二次）" xfId="598"/>
    <cellStyle name="差_530623_2006年县级财政报表附表" xfId="599"/>
    <cellStyle name="差_530623_2006年县级财政报表附表_2013.2.27文教口预算建议汇总表(第一次会后修改)" xfId="600"/>
    <cellStyle name="差_530623_2006年县级财政报表附表_2013各科项目预算0322" xfId="601"/>
    <cellStyle name="差_530623_2006年县级财政报表附表_Book1" xfId="602"/>
    <cellStyle name="差_530623_2006年县级财政报表附表_分单位预算" xfId="603"/>
    <cellStyle name="差_530623_2006年县级财政报表附表_开发区 2015年第二次报省市县财政预算表0618" xfId="604"/>
    <cellStyle name="差_530623_2006年县级财政报表附表_开发区 2015年第二次报省市县财政预算表0624" xfId="605"/>
    <cellStyle name="差_530623_2006年县级财政报表附表_人大审议法定民生支出" xfId="606"/>
    <cellStyle name="差_530629_2006年县级财政报表附表" xfId="607"/>
    <cellStyle name="差_530629_2006年县级财政报表附表_2013.2.27文教口预算建议汇总表(第一次会后修改)" xfId="608"/>
    <cellStyle name="差_530629_2006年县级财政报表附表_2013各科项目预算0322" xfId="609"/>
    <cellStyle name="差_530629_2006年县级财政报表附表_Book1" xfId="610"/>
    <cellStyle name="差_530629_2006年县级财政报表附表_分单位预算" xfId="611"/>
    <cellStyle name="差_530629_2006年县级财政报表附表_开发区 2015年第二次报省市县财政预算表0618" xfId="612"/>
    <cellStyle name="差_530629_2006年县级财政报表附表_开发区 2015年第二次报省市县财政预算表0624" xfId="613"/>
    <cellStyle name="差_530629_2006年县级财政报表附表_人大审议法定民生支出" xfId="614"/>
    <cellStyle name="差_5334_2006年迪庆县级财政报表附表" xfId="615"/>
    <cellStyle name="差_5334_2006年迪庆县级财政报表附表_2013.2.27文教口预算建议汇总表(第一次会后修改)" xfId="616"/>
    <cellStyle name="差_5334_2006年迪庆县级财政报表附表_2013各科项目预算0322" xfId="617"/>
    <cellStyle name="差_5334_2006年迪庆县级财政报表附表_Book1" xfId="618"/>
    <cellStyle name="差_5334_2006年迪庆县级财政报表附表_分单位预算" xfId="619"/>
    <cellStyle name="差_5334_2006年迪庆县级财政报表附表_开发区 2015年第二次报省市县财政预算表0618" xfId="620"/>
    <cellStyle name="差_5334_2006年迪庆县级财政报表附表_开发区 2015年第二次报省市县财政预算表0624" xfId="621"/>
    <cellStyle name="差_5334_2006年迪庆县级财政报表附表_人大审议法定民生支出" xfId="622"/>
    <cellStyle name="差_Book1" xfId="623"/>
    <cellStyle name="差_Book1_1" xfId="624"/>
    <cellStyle name="差_Book1_1_2012年文教科审核单位目预算(修改后)" xfId="625"/>
    <cellStyle name="差_Book1_1_2012年文教科审核单位目预算(修改后)_2013各科项目预算0322" xfId="626"/>
    <cellStyle name="差_Book1_1_2012年文教科审核单位目预算(修改后)_Book1" xfId="627"/>
    <cellStyle name="差_Book1_1_2012年文教科审核单位目预算(修改后)_分单位预算" xfId="628"/>
    <cellStyle name="差_Book1_1_2012年文教科审核单位目预算(修改后)_开发区 2015年第二次报省市县财政预算表0618" xfId="629"/>
    <cellStyle name="差_Book1_1_2012年文教科审核单位目预算(修改后)_开发区 2015年第二次报省市县财政预算表0624" xfId="630"/>
    <cellStyle name="差_Book1_1_2012年文教科审核单位目预算(修改后)_人大审议法定民生支出" xfId="631"/>
    <cellStyle name="差_Book1_1_2012年文教科预算(报预算科)" xfId="632"/>
    <cellStyle name="差_Book1_1_2012年文教科预算(报预算科)_2013各科项目预算0322" xfId="633"/>
    <cellStyle name="差_Book1_1_2012年文教科预算(报预算科)_Book1" xfId="634"/>
    <cellStyle name="差_Book1_1_2012年文教科预算(报预算科)_分单位预算" xfId="635"/>
    <cellStyle name="差_Book1_1_2012年文教科预算(报预算科)_开发区 2015年第二次报省市县财政预算表0618" xfId="636"/>
    <cellStyle name="差_Book1_1_2012年文教科预算(报预算科)_开发区 2015年第二次报省市县财政预算表0624" xfId="637"/>
    <cellStyle name="差_Book1_1_2012年文教科预算(报预算科)_人大审议法定民生支出" xfId="638"/>
    <cellStyle name="差_Book1_1_2012年文教科预算(报预算科5月10日)" xfId="639"/>
    <cellStyle name="差_Book1_1_2012年文教科预算(报预算科5月10日)_2013各科项目预算0322" xfId="640"/>
    <cellStyle name="差_Book1_1_2012年文教科预算(报预算科5月10日)_Book1" xfId="641"/>
    <cellStyle name="差_Book1_1_2012年文教科预算(报预算科5月10日)_分单位预算" xfId="642"/>
    <cellStyle name="差_Book1_1_2012年文教科预算(报预算科5月10日)_开发区 2015年第二次报省市县财政预算表0618" xfId="643"/>
    <cellStyle name="差_Book1_1_2012年文教科预算(报预算科5月10日)_开发区 2015年第二次报省市县财政预算表0624" xfId="644"/>
    <cellStyle name="差_Book1_1_2012年文教科预算(报预算科5月10日)_人大审议法定民生支出" xfId="645"/>
    <cellStyle name="差_Book1_2" xfId="646"/>
    <cellStyle name="差_Book1_2_2013.2.27文教口预算建议汇总表(第一次会后修改)" xfId="647"/>
    <cellStyle name="差_Book1_2_2013各科项目预算0322" xfId="648"/>
    <cellStyle name="差_Book1_2_Book1" xfId="649"/>
    <cellStyle name="差_Book1_2_分单位预算" xfId="650"/>
    <cellStyle name="差_Book1_2_开发区 2015年第二次报省市县财政预算表0618" xfId="651"/>
    <cellStyle name="差_Book1_2_开发区 2015年第二次报省市县财政预算表0624" xfId="652"/>
    <cellStyle name="差_Book1_2_人大审议法定民生支出" xfId="653"/>
    <cellStyle name="差_Book1_2013年地方财政分县区收支预算表" xfId="654"/>
    <cellStyle name="差_Book1_2013年地方财政分县区收支预算表_开发区 2015年第二次报省市县财政预算表0618" xfId="655"/>
    <cellStyle name="差_Book1_2013年地方财政分县区收支预算表_开发区 2015年第二次报省市县财政预算表0624" xfId="656"/>
    <cellStyle name="差_Book1_2013年地方财政预算表（城区第二次）" xfId="657"/>
    <cellStyle name="差_Book1_3" xfId="658"/>
    <cellStyle name="差_Book1_3_2013.2.27文教口预算建议汇总表(第一次会后修改)" xfId="659"/>
    <cellStyle name="差_Book1_3_2013各科项目预算0322" xfId="660"/>
    <cellStyle name="差_Book1_3_Book1" xfId="661"/>
    <cellStyle name="差_Book1_3_分单位预算" xfId="662"/>
    <cellStyle name="差_Book1_3_开发区 2015年第二次报省市县财政预算表0618" xfId="663"/>
    <cellStyle name="差_Book1_3_开发区 2015年第二次报省市县财政预算表0624" xfId="664"/>
    <cellStyle name="差_Book1_3_人大审议法定民生支出" xfId="665"/>
    <cellStyle name="差_Book1_4" xfId="666"/>
    <cellStyle name="差_Book1_4_开发区 2015年第二次报省市县财政预算表0618" xfId="667"/>
    <cellStyle name="差_Book1_4_开发区 2015年第二次报省市县财政预算表0624" xfId="668"/>
    <cellStyle name="差_Book1_Book1" xfId="669"/>
    <cellStyle name="差_Book1_Book1_开发区 2015年第二次报省市县财政预算表0618" xfId="670"/>
    <cellStyle name="差_Book1_Book1_开发区 2015年第二次报省市县财政预算表0624" xfId="671"/>
    <cellStyle name="差_Book1_年初可执行指标录入" xfId="672"/>
    <cellStyle name="差_Book1_年初可执行指标录入_开发区 2015年第二次报省市县财政预算表0618" xfId="673"/>
    <cellStyle name="差_Book1_年初可执行指标录入_开发区 2015年第二次报省市县财政预算表0624" xfId="674"/>
    <cellStyle name="差_Book1_县公司" xfId="675"/>
    <cellStyle name="差_Book1_县公司_2013.2.27文教口预算建议汇总表(第一次会后修改)" xfId="676"/>
    <cellStyle name="差_Book1_县公司_2013各科项目预算0322" xfId="677"/>
    <cellStyle name="差_Book1_县公司_Book1" xfId="678"/>
    <cellStyle name="差_Book1_县公司_分单位预算" xfId="679"/>
    <cellStyle name="差_Book1_县公司_开发区 2015年第二次报省市县财政预算表0618" xfId="680"/>
    <cellStyle name="差_Book1_县公司_开发区 2015年第二次报省市县财政预算表0624" xfId="681"/>
    <cellStyle name="差_Book1_县公司_人大审议法定民生支出" xfId="682"/>
    <cellStyle name="差_Book1_阳泉市2013年第一次报省预算（全市0227）" xfId="683"/>
    <cellStyle name="差_Book1_阳泉市2013预算测算（第二次）" xfId="684"/>
    <cellStyle name="差_Book1_银行账户情况表_2010年12月" xfId="685"/>
    <cellStyle name="差_Book1_银行账户情况表_2010年12月_2013.2.27文教口预算建议汇总表(第一次会后修改)" xfId="686"/>
    <cellStyle name="差_Book1_银行账户情况表_2010年12月_2013各科项目预算0322" xfId="687"/>
    <cellStyle name="差_Book1_银行账户情况表_2010年12月_Book1" xfId="688"/>
    <cellStyle name="差_Book1_银行账户情况表_2010年12月_分单位预算" xfId="689"/>
    <cellStyle name="差_Book1_银行账户情况表_2010年12月_开发区 2015年第二次报省市县财政预算表0618" xfId="690"/>
    <cellStyle name="差_Book1_银行账户情况表_2010年12月_开发区 2015年第二次报省市县财政预算表0624" xfId="691"/>
    <cellStyle name="差_Book1_银行账户情况表_2010年12月_人大审议法定民生支出" xfId="692"/>
    <cellStyle name="差_Book2" xfId="693"/>
    <cellStyle name="差_Book2_2012年财政收入任务分配情况表0326.xls01" xfId="694"/>
    <cellStyle name="差_Book2_2012年财政收入任务分配情况表0326.xls01_2013.2.27文教口预算建议汇总表(第一次会后修改)" xfId="695"/>
    <cellStyle name="差_Book2_2012年财政收入任务分配情况表0326.xls01_2013各科项目预算0322" xfId="696"/>
    <cellStyle name="差_Book2_2012年财政收入任务分配情况表0326.xls01_Book1" xfId="697"/>
    <cellStyle name="差_Book2_2012年财政收入任务分配情况表0326.xls01_分单位预算" xfId="698"/>
    <cellStyle name="差_Book2_2012年财政收入任务分配情况表0326.xls01_开发区 2015年第二次报省市县财政预算表0618" xfId="699"/>
    <cellStyle name="差_Book2_2012年财政收入任务分配情况表0326.xls01_开发区 2015年第二次报省市县财政预算表0624" xfId="700"/>
    <cellStyle name="差_Book2_2012年财政收入任务分配情况表0326.xls01_人大审议法定民生支出" xfId="701"/>
    <cellStyle name="差_Book2_2012年全市预算（报省）" xfId="702"/>
    <cellStyle name="差_Book2_2012年全市预算（报省）_2013.2.27文教口预算建议汇总表(第一次会后修改)" xfId="703"/>
    <cellStyle name="差_Book2_2012年全市预算（报省）_2013各科项目预算0322" xfId="704"/>
    <cellStyle name="差_Book2_2012年全市预算（报省）_Book1" xfId="705"/>
    <cellStyle name="差_Book2_2012年全市预算（报省）_分单位预算" xfId="706"/>
    <cellStyle name="差_Book2_2012年全市预算（报省）_开发区 2015年第二次报省市县财政预算表0618" xfId="707"/>
    <cellStyle name="差_Book2_2012年全市预算（报省）_开发区 2015年第二次报省市县财政预算表0624" xfId="708"/>
    <cellStyle name="差_Book2_2012年全市预算（报省）_人大审议法定民生支出" xfId="709"/>
    <cellStyle name="差_Book2_2013年财政收入任务分配情况表" xfId="710"/>
    <cellStyle name="差_Book2_2013年分税种收入完成表" xfId="714"/>
    <cellStyle name="差_Book2_2013年收入任务考核表" xfId="715"/>
    <cellStyle name="差_Book2_2013年收入预算调整表" xfId="716"/>
    <cellStyle name="差_Book2_2013年调整预算收入分配表" xfId="711"/>
    <cellStyle name="差_Book2_2013年调整预算收入分配表_开发区 2015年第二次报省市县财政预算表0618" xfId="712"/>
    <cellStyle name="差_Book2_2013年调整预算收入分配表_开发区 2015年第二次报省市县财政预算表0624" xfId="713"/>
    <cellStyle name="差_Book2_2014年财政工作会收入分配表" xfId="717"/>
    <cellStyle name="差_Book2_2014年分税种收入完成表" xfId="718"/>
    <cellStyle name="差_Book2_2014年基金及财政专项收入测算" xfId="719"/>
    <cellStyle name="差_Book2_2014年提交政府常务会草案" xfId="720"/>
    <cellStyle name="差_Book2_2015年第二次报省收入预算表" xfId="721"/>
    <cellStyle name="差_Book2_2015年分税种收入预计表" xfId="722"/>
    <cellStyle name="差_Book2_Book1" xfId="723"/>
    <cellStyle name="差_Book2_结算测算" xfId="724"/>
    <cellStyle name="差_Book2_结算测算_开发区 2015年第二次报省市县财政预算表0618" xfId="725"/>
    <cellStyle name="差_Book2_结算测算_开发区 2015年第二次报省市县财政预算表0624" xfId="726"/>
    <cellStyle name="差_Book2_开发区 2015年第二次报省市县财政预算表0618" xfId="727"/>
    <cellStyle name="差_Book2_开发区 2015年第二次报省市县财政预算表0624" xfId="728"/>
    <cellStyle name="差_M01-2(州市补助收入)" xfId="729"/>
    <cellStyle name="差_M01-2(州市补助收入)_2013.2.27文教口预算建议汇总表(第一次会后修改)" xfId="730"/>
    <cellStyle name="差_M01-2(州市补助收入)_2013各科项目预算0322" xfId="731"/>
    <cellStyle name="差_M01-2(州市补助收入)_Book1" xfId="732"/>
    <cellStyle name="差_M01-2(州市补助收入)_分单位预算" xfId="733"/>
    <cellStyle name="差_M01-2(州市补助收入)_开发区 2015年第二次报省市县财政预算表0618" xfId="734"/>
    <cellStyle name="差_M01-2(州市补助收入)_开发区 2015年第二次报省市县财政预算表0624" xfId="735"/>
    <cellStyle name="差_M01-2(州市补助收入)_人大审议法定民生支出" xfId="736"/>
    <cellStyle name="差_M03" xfId="737"/>
    <cellStyle name="差_M03_2013.2.27文教口预算建议汇总表(第一次会后修改)" xfId="738"/>
    <cellStyle name="差_M03_2013各科项目预算0322" xfId="739"/>
    <cellStyle name="差_M03_Book1" xfId="740"/>
    <cellStyle name="差_M03_分单位预算" xfId="741"/>
    <cellStyle name="差_M03_开发区 2015年第二次报省市县财政预算表0618" xfId="742"/>
    <cellStyle name="差_M03_开发区 2015年第二次报省市县财政预算表0624" xfId="743"/>
    <cellStyle name="差_M03_人大审议法定民生支出" xfId="744"/>
    <cellStyle name="差_不用软件计算9.1不考虑经费管理评价xl" xfId="745"/>
    <cellStyle name="差_不用软件计算9.1不考虑经费管理评价xl_2013.2.27文教口预算建议汇总表(第一次会后修改)" xfId="746"/>
    <cellStyle name="差_不用软件计算9.1不考虑经费管理评价xl_2013各科项目预算0322" xfId="747"/>
    <cellStyle name="差_不用软件计算9.1不考虑经费管理评价xl_Book1" xfId="748"/>
    <cellStyle name="差_不用软件计算9.1不考虑经费管理评价xl_分单位预算" xfId="749"/>
    <cellStyle name="差_不用软件计算9.1不考虑经费管理评价xl_开发区 2015年第二次报省市县财政预算表0618" xfId="750"/>
    <cellStyle name="差_不用软件计算9.1不考虑经费管理评价xl_开发区 2015年第二次报省市县财政预算表0624" xfId="751"/>
    <cellStyle name="差_不用软件计算9.1不考虑经费管理评价xl_人大审议法定民生支出" xfId="752"/>
    <cellStyle name="差_财政供养人员" xfId="753"/>
    <cellStyle name="差_财政供养人员_2013.2.27文教口预算建议汇总表(第一次会后修改)" xfId="754"/>
    <cellStyle name="差_财政供养人员_2013各科项目预算0322" xfId="755"/>
    <cellStyle name="差_财政供养人员_Book1" xfId="756"/>
    <cellStyle name="差_财政供养人员_分单位预算" xfId="757"/>
    <cellStyle name="差_财政供养人员_开发区 2015年第二次报省市县财政预算表0618" xfId="758"/>
    <cellStyle name="差_财政供养人员_开发区 2015年第二次报省市县财政预算表0624" xfId="759"/>
    <cellStyle name="差_财政供养人员_人大审议法定民生支出" xfId="760"/>
    <cellStyle name="差_财政支出对上级的依赖程度" xfId="761"/>
    <cellStyle name="差_财政支出对上级的依赖程度_2013.2.27文教口预算建议汇总表(第一次会后修改)" xfId="762"/>
    <cellStyle name="差_财政支出对上级的依赖程度_2013各科项目预算0322" xfId="763"/>
    <cellStyle name="差_财政支出对上级的依赖程度_Book1" xfId="764"/>
    <cellStyle name="差_财政支出对上级的依赖程度_分单位预算" xfId="765"/>
    <cellStyle name="差_财政支出对上级的依赖程度_开发区 2015年第二次报省市县财政预算表0618" xfId="766"/>
    <cellStyle name="差_财政支出对上级的依赖程度_开发区 2015年第二次报省市县财政预算表0624" xfId="767"/>
    <cellStyle name="差_财政支出对上级的依赖程度_人大审议法定民生支出" xfId="768"/>
    <cellStyle name="差_城建0308" xfId="769"/>
    <cellStyle name="差_城建部门" xfId="770"/>
    <cellStyle name="差_城建部门_2013.2.27文教口预算建议汇总表(第一次会后修改)" xfId="771"/>
    <cellStyle name="差_城建部门_2013各科项目预算0322" xfId="772"/>
    <cellStyle name="差_城建部门_Book1" xfId="773"/>
    <cellStyle name="差_城建部门_分单位预算" xfId="774"/>
    <cellStyle name="差_城建部门_开发区 2015年第二次报省市县财政预算表0618" xfId="775"/>
    <cellStyle name="差_城建部门_开发区 2015年第二次报省市县财政预算表0624" xfId="776"/>
    <cellStyle name="差_城建部门_人大审议法定民生支出" xfId="777"/>
    <cellStyle name="差_地方配套按人均增幅控制8.30xl" xfId="778"/>
    <cellStyle name="差_地方配套按人均增幅控制8.30xl_2013.2.27文教口预算建议汇总表(第一次会后修改)" xfId="779"/>
    <cellStyle name="差_地方配套按人均增幅控制8.30xl_2013各科项目预算0322" xfId="780"/>
    <cellStyle name="差_地方配套按人均增幅控制8.30xl_Book1" xfId="781"/>
    <cellStyle name="差_地方配套按人均增幅控制8.30xl_分单位预算" xfId="782"/>
    <cellStyle name="差_地方配套按人均增幅控制8.30xl_开发区 2015年第二次报省市县财政预算表0618" xfId="783"/>
    <cellStyle name="差_地方配套按人均增幅控制8.30xl_开发区 2015年第二次报省市县财政预算表0624" xfId="784"/>
    <cellStyle name="差_地方配套按人均增幅控制8.30xl_人大审议法定民生支出" xfId="785"/>
    <cellStyle name="差_地方配套按人均增幅控制8.30一般预算平均增幅、人均可用财力平均增幅两次控制、社会治安系数调整、案件数调整xl" xfId="786"/>
    <cellStyle name="差_地方配套按人均增幅控制8.30一般预算平均增幅、人均可用财力平均增幅两次控制、社会治安系数调整、案件数调整xl_2013.2.27文教口预算建议汇总表(第一次会后修改)" xfId="787"/>
    <cellStyle name="差_地方配套按人均增幅控制8.30一般预算平均增幅、人均可用财力平均增幅两次控制、社会治安系数调整、案件数调整xl_2013各科项目预算0322" xfId="788"/>
    <cellStyle name="差_地方配套按人均增幅控制8.30一般预算平均增幅、人均可用财力平均增幅两次控制、社会治安系数调整、案件数调整xl_Book1" xfId="789"/>
    <cellStyle name="差_地方配套按人均增幅控制8.30一般预算平均增幅、人均可用财力平均增幅两次控制、社会治安系数调整、案件数调整xl_分单位预算" xfId="790"/>
    <cellStyle name="差_地方配套按人均增幅控制8.30一般预算平均增幅、人均可用财力平均增幅两次控制、社会治安系数调整、案件数调整xl_开发区 2015年第二次报省市县财政预算表0618" xfId="791"/>
    <cellStyle name="差_地方配套按人均增幅控制8.30一般预算平均增幅、人均可用财力平均增幅两次控制、社会治安系数调整、案件数调整xl_开发区 2015年第二次报省市县财政预算表0624" xfId="792"/>
    <cellStyle name="差_地方配套按人均增幅控制8.30一般预算平均增幅、人均可用财力平均增幅两次控制、社会治安系数调整、案件数调整xl_人大审议法定民生支出" xfId="793"/>
    <cellStyle name="差_地方配套按人均增幅控制8.31（调整结案率后）xl" xfId="794"/>
    <cellStyle name="差_地方配套按人均增幅控制8.31（调整结案率后）xl_2013.2.27文教口预算建议汇总表(第一次会后修改)" xfId="795"/>
    <cellStyle name="差_地方配套按人均增幅控制8.31（调整结案率后）xl_2013各科项目预算0322" xfId="796"/>
    <cellStyle name="差_地方配套按人均增幅控制8.31（调整结案率后）xl_Book1" xfId="797"/>
    <cellStyle name="差_地方配套按人均增幅控制8.31（调整结案率后）xl_分单位预算" xfId="798"/>
    <cellStyle name="差_地方配套按人均增幅控制8.31（调整结案率后）xl_开发区 2015年第二次报省市县财政预算表0618" xfId="799"/>
    <cellStyle name="差_地方配套按人均增幅控制8.31（调整结案率后）xl_开发区 2015年第二次报省市县财政预算表0624" xfId="800"/>
    <cellStyle name="差_地方配套按人均增幅控制8.31（调整结案率后）xl_人大审议法定民生支出" xfId="801"/>
    <cellStyle name="差_第五部分(才淼、饶永宏）" xfId="802"/>
    <cellStyle name="差_第五部分(才淼、饶永宏）_2013.2.27文教口预算建议汇总表(第一次会后修改)" xfId="803"/>
    <cellStyle name="差_第五部分(才淼、饶永宏）_2013各科项目预算0322" xfId="804"/>
    <cellStyle name="差_第五部分(才淼、饶永宏）_Book1" xfId="805"/>
    <cellStyle name="差_第五部分(才淼、饶永宏）_分单位预算" xfId="806"/>
    <cellStyle name="差_第五部分(才淼、饶永宏）_开发区 2015年第二次报省市县财政预算表0618" xfId="807"/>
    <cellStyle name="差_第五部分(才淼、饶永宏）_开发区 2015年第二次报省市县财政预算表0624" xfId="808"/>
    <cellStyle name="差_第五部分(才淼、饶永宏）_人大审议法定民生支出" xfId="809"/>
    <cellStyle name="差_第一部分：综合全" xfId="810"/>
    <cellStyle name="差_第一部分：综合全_2013.2.27文教口预算建议汇总表(第一次会后修改)" xfId="811"/>
    <cellStyle name="差_第一部分：综合全_2013各科项目预算0322" xfId="812"/>
    <cellStyle name="差_第一部分：综合全_Book1" xfId="813"/>
    <cellStyle name="差_第一部分：综合全_分单位预算" xfId="814"/>
    <cellStyle name="差_第一部分：综合全_开发区 2015年第二次报省市县财政预算表0618" xfId="815"/>
    <cellStyle name="差_第一部分：综合全_开发区 2015年第二次报省市县财政预算表0624" xfId="816"/>
    <cellStyle name="差_第一部分：综合全_人大审议法定民生支出" xfId="817"/>
    <cellStyle name="差_分单位预算" xfId="818"/>
    <cellStyle name="差_副本2015年财政预算表（城区）" xfId="819"/>
    <cellStyle name="差_副本2015年财政预算表（发各市、省直管县）" xfId="820"/>
    <cellStyle name="差_高中教师人数（教育厅1.6日提供）" xfId="821"/>
    <cellStyle name="差_高中教师人数（教育厅1.6日提供）_2013.2.27文教口预算建议汇总表(第一次会后修改)" xfId="822"/>
    <cellStyle name="差_高中教师人数（教育厅1.6日提供）_2013各科项目预算0322" xfId="823"/>
    <cellStyle name="差_高中教师人数（教育厅1.6日提供）_Book1" xfId="824"/>
    <cellStyle name="差_高中教师人数（教育厅1.6日提供）_分单位预算" xfId="825"/>
    <cellStyle name="差_高中教师人数（教育厅1.6日提供）_开发区 2015年第二次报省市县财政预算表0618" xfId="826"/>
    <cellStyle name="差_高中教师人数（教育厅1.6日提供）_开发区 2015年第二次报省市县财政预算表0624" xfId="827"/>
    <cellStyle name="差_高中教师人数（教育厅1.6日提供）_人大审议法定民生支出" xfId="828"/>
    <cellStyle name="差_汇总" xfId="829"/>
    <cellStyle name="差_汇总_2013.2.27文教口预算建议汇总表(第一次会后修改)" xfId="830"/>
    <cellStyle name="差_汇总_2013各科项目预算0322" xfId="831"/>
    <cellStyle name="差_汇总_Book1" xfId="832"/>
    <cellStyle name="差_汇总_分单位预算" xfId="833"/>
    <cellStyle name="差_汇总_开发区 2015年第二次报省市县财政预算表0618" xfId="834"/>
    <cellStyle name="差_汇总_开发区 2015年第二次报省市县财政预算表0624" xfId="835"/>
    <cellStyle name="差_汇总_人大审议法定民生支出" xfId="836"/>
    <cellStyle name="差_汇总-县级财政报表附表" xfId="837"/>
    <cellStyle name="差_汇总-县级财政报表附表_2013.2.27文教口预算建议汇总表(第一次会后修改)" xfId="838"/>
    <cellStyle name="差_汇总-县级财政报表附表_2013各科项目预算0322" xfId="839"/>
    <cellStyle name="差_汇总-县级财政报表附表_Book1" xfId="840"/>
    <cellStyle name="差_汇总-县级财政报表附表_分单位预算" xfId="841"/>
    <cellStyle name="差_汇总-县级财政报表附表_开发区 2015年第二次报省市县财政预算表0618" xfId="842"/>
    <cellStyle name="差_汇总-县级财政报表附表_开发区 2015年第二次报省市县财政预算表0624" xfId="843"/>
    <cellStyle name="差_汇总-县级财政报表附表_人大审议法定民生支出" xfId="844"/>
    <cellStyle name="差_基础数据分析" xfId="845"/>
    <cellStyle name="差_基础数据分析_2013.2.27文教口预算建议汇总表(第一次会后修改)" xfId="846"/>
    <cellStyle name="差_基础数据分析_2013各科项目预算0322" xfId="847"/>
    <cellStyle name="差_基础数据分析_Book1" xfId="848"/>
    <cellStyle name="差_基础数据分析_分单位预算" xfId="849"/>
    <cellStyle name="差_基础数据分析_开发区 2015年第二次报省市县财政预算表0618" xfId="850"/>
    <cellStyle name="差_基础数据分析_开发区 2015年第二次报省市县财政预算表0624" xfId="851"/>
    <cellStyle name="差_基础数据分析_人大审议法定民生支出" xfId="852"/>
    <cellStyle name="差_检验表" xfId="853"/>
    <cellStyle name="差_检验表（调整后）" xfId="854"/>
    <cellStyle name="差_检验表（调整后）_2013.2.27文教口预算建议汇总表(第一次会后修改)" xfId="855"/>
    <cellStyle name="差_检验表（调整后）_2013各科项目预算0322" xfId="856"/>
    <cellStyle name="差_检验表（调整后）_Book1" xfId="857"/>
    <cellStyle name="差_检验表（调整后）_分单位预算" xfId="858"/>
    <cellStyle name="差_检验表（调整后）_开发区 2015年第二次报省市县财政预算表0618" xfId="859"/>
    <cellStyle name="差_检验表（调整后）_开发区 2015年第二次报省市县财政预算表0624" xfId="860"/>
    <cellStyle name="差_检验表（调整后）_人大审议法定民生支出" xfId="861"/>
    <cellStyle name="差_检验表_2013.2.27文教口预算建议汇总表(第一次会后修改)" xfId="862"/>
    <cellStyle name="差_检验表_2013各科项目预算0322" xfId="863"/>
    <cellStyle name="差_检验表_Book1" xfId="864"/>
    <cellStyle name="差_检验表_分单位预算" xfId="865"/>
    <cellStyle name="差_检验表_开发区 2015年第二次报省市县财政预算表0618" xfId="866"/>
    <cellStyle name="差_检验表_开发区 2015年第二次报省市县财政预算表0624" xfId="867"/>
    <cellStyle name="差_检验表_人大审议法定民生支出" xfId="868"/>
    <cellStyle name="差_建行" xfId="869"/>
    <cellStyle name="差_建行_2013.2.27文教口预算建议汇总表(第一次会后修改)" xfId="870"/>
    <cellStyle name="差_建行_2013各科项目预算0322" xfId="871"/>
    <cellStyle name="差_建行_Book1" xfId="872"/>
    <cellStyle name="差_建行_分单位预算" xfId="873"/>
    <cellStyle name="差_建行_开发区 2015年第二次报省市县财政预算表0618" xfId="874"/>
    <cellStyle name="差_建行_开发区 2015年第二次报省市县财政预算表0624" xfId="875"/>
    <cellStyle name="差_建行_人大审议法定民生支出" xfId="876"/>
    <cellStyle name="差_奖励补助测算5.22测试" xfId="877"/>
    <cellStyle name="差_奖励补助测算5.22测试_2013.2.27文教口预算建议汇总表(第一次会后修改)" xfId="878"/>
    <cellStyle name="差_奖励补助测算5.22测试_2013各科项目预算0322" xfId="879"/>
    <cellStyle name="差_奖励补助测算5.22测试_Book1" xfId="880"/>
    <cellStyle name="差_奖励补助测算5.22测试_分单位预算" xfId="881"/>
    <cellStyle name="差_奖励补助测算5.22测试_开发区 2015年第二次报省市县财政预算表0618" xfId="882"/>
    <cellStyle name="差_奖励补助测算5.22测试_开发区 2015年第二次报省市县财政预算表0624" xfId="883"/>
    <cellStyle name="差_奖励补助测算5.22测试_人大审议法定民生支出" xfId="884"/>
    <cellStyle name="差_奖励补助测算5.23新" xfId="885"/>
    <cellStyle name="差_奖励补助测算5.23新_2013.2.27文教口预算建议汇总表(第一次会后修改)" xfId="886"/>
    <cellStyle name="差_奖励补助测算5.23新_2013各科项目预算0322" xfId="887"/>
    <cellStyle name="差_奖励补助测算5.23新_Book1" xfId="888"/>
    <cellStyle name="差_奖励补助测算5.23新_分单位预算" xfId="889"/>
    <cellStyle name="差_奖励补助测算5.23新_开发区 2015年第二次报省市县财政预算表0618" xfId="890"/>
    <cellStyle name="差_奖励补助测算5.23新_开发区 2015年第二次报省市县财政预算表0624" xfId="891"/>
    <cellStyle name="差_奖励补助测算5.23新_人大审议法定民生支出" xfId="892"/>
    <cellStyle name="差_奖励补助测算5.24冯铸" xfId="893"/>
    <cellStyle name="差_奖励补助测算5.24冯铸_2013.2.27文教口预算建议汇总表(第一次会后修改)" xfId="894"/>
    <cellStyle name="差_奖励补助测算5.24冯铸_2013各科项目预算0322" xfId="895"/>
    <cellStyle name="差_奖励补助测算5.24冯铸_Book1" xfId="896"/>
    <cellStyle name="差_奖励补助测算5.24冯铸_分单位预算" xfId="897"/>
    <cellStyle name="差_奖励补助测算5.24冯铸_开发区 2015年第二次报省市县财政预算表0618" xfId="898"/>
    <cellStyle name="差_奖励补助测算5.24冯铸_开发区 2015年第二次报省市县财政预算表0624" xfId="899"/>
    <cellStyle name="差_奖励补助测算5.24冯铸_人大审议法定民生支出" xfId="900"/>
    <cellStyle name="差_奖励补助测算7.23" xfId="901"/>
    <cellStyle name="差_奖励补助测算7.23_2013.2.27文教口预算建议汇总表(第一次会后修改)" xfId="902"/>
    <cellStyle name="差_奖励补助测算7.23_2013各科项目预算0322" xfId="903"/>
    <cellStyle name="差_奖励补助测算7.23_Book1" xfId="904"/>
    <cellStyle name="差_奖励补助测算7.23_分单位预算" xfId="905"/>
    <cellStyle name="差_奖励补助测算7.23_开发区 2015年第二次报省市县财政预算表0618" xfId="906"/>
    <cellStyle name="差_奖励补助测算7.23_开发区 2015年第二次报省市县财政预算表0624" xfId="907"/>
    <cellStyle name="差_奖励补助测算7.23_人大审议法定民生支出" xfId="908"/>
    <cellStyle name="差_奖励补助测算7.25" xfId="909"/>
    <cellStyle name="差_奖励补助测算7.25 (version 1) (version 1)" xfId="910"/>
    <cellStyle name="差_奖励补助测算7.25 (version 1) (version 1)_2013.2.27文教口预算建议汇总表(第一次会后修改)" xfId="911"/>
    <cellStyle name="差_奖励补助测算7.25 (version 1) (version 1)_2013各科项目预算0322" xfId="912"/>
    <cellStyle name="差_奖励补助测算7.25 (version 1) (version 1)_Book1" xfId="913"/>
    <cellStyle name="差_奖励补助测算7.25 (version 1) (version 1)_分单位预算" xfId="914"/>
    <cellStyle name="差_奖励补助测算7.25 (version 1) (version 1)_开发区 2015年第二次报省市县财政预算表0618" xfId="915"/>
    <cellStyle name="差_奖励补助测算7.25 (version 1) (version 1)_开发区 2015年第二次报省市县财政预算表0624" xfId="916"/>
    <cellStyle name="差_奖励补助测算7.25 (version 1) (version 1)_人大审议法定民生支出" xfId="917"/>
    <cellStyle name="差_奖励补助测算7.25_2013.2.27文教口预算建议汇总表(第一次会后修改)" xfId="918"/>
    <cellStyle name="差_奖励补助测算7.25_2013各科项目预算0322" xfId="919"/>
    <cellStyle name="差_奖励补助测算7.25_Book1" xfId="920"/>
    <cellStyle name="差_奖励补助测算7.25_分单位预算" xfId="921"/>
    <cellStyle name="差_奖励补助测算7.25_开发区 2015年第二次报省市县财政预算表0618" xfId="922"/>
    <cellStyle name="差_奖励补助测算7.25_开发区 2015年第二次报省市县财政预算表0624" xfId="923"/>
    <cellStyle name="差_奖励补助测算7.25_人大审议法定民生支出" xfId="924"/>
    <cellStyle name="差_教师绩效工资测算表（离退休按各地上报数测算）2009年1月1日" xfId="925"/>
    <cellStyle name="差_教师绩效工资测算表（离退休按各地上报数测算）2009年1月1日_2013.2.27文教口预算建议汇总表(第一次会后修改)" xfId="926"/>
    <cellStyle name="差_教师绩效工资测算表（离退休按各地上报数测算）2009年1月1日_2013各科项目预算0322" xfId="927"/>
    <cellStyle name="差_教师绩效工资测算表（离退休按各地上报数测算）2009年1月1日_Book1" xfId="928"/>
    <cellStyle name="差_教师绩效工资测算表（离退休按各地上报数测算）2009年1月1日_分单位预算" xfId="929"/>
    <cellStyle name="差_教师绩效工资测算表（离退休按各地上报数测算）2009年1月1日_开发区 2015年第二次报省市县财政预算表0618" xfId="930"/>
    <cellStyle name="差_教师绩效工资测算表（离退休按各地上报数测算）2009年1月1日_开发区 2015年第二次报省市县财政预算表0624" xfId="931"/>
    <cellStyle name="差_教师绩效工资测算表（离退休按各地上报数测算）2009年1月1日_人大审议法定民生支出" xfId="932"/>
    <cellStyle name="差_教育厅提供义务教育及高中教师人数（2009年1月6日）" xfId="933"/>
    <cellStyle name="差_教育厅提供义务教育及高中教师人数（2009年1月6日）_2013.2.27文教口预算建议汇总表(第一次会后修改)" xfId="934"/>
    <cellStyle name="差_教育厅提供义务教育及高中教师人数（2009年1月6日）_2013各科项目预算0322" xfId="935"/>
    <cellStyle name="差_教育厅提供义务教育及高中教师人数（2009年1月6日）_Book1" xfId="936"/>
    <cellStyle name="差_教育厅提供义务教育及高中教师人数（2009年1月6日）_分单位预算" xfId="937"/>
    <cellStyle name="差_教育厅提供义务教育及高中教师人数（2009年1月6日）_开发区 2015年第二次报省市县财政预算表0618" xfId="938"/>
    <cellStyle name="差_教育厅提供义务教育及高中教师人数（2009年1月6日）_开发区 2015年第二次报省市县财政预算表0624" xfId="939"/>
    <cellStyle name="差_教育厅提供义务教育及高中教师人数（2009年1月6日）_人大审议法定民生支出" xfId="940"/>
    <cellStyle name="差_经建科项目预算（3.7办公会议版）" xfId="941"/>
    <cellStyle name="差_开发区 2015年第二次报省市县财政预算表0618" xfId="942"/>
    <cellStyle name="差_开发区 2015年第二次报省市县财政预算表0624" xfId="943"/>
    <cellStyle name="差_开发区2015年财政预算表（发各市、省直管县）" xfId="944"/>
    <cellStyle name="差_历年教师人数" xfId="945"/>
    <cellStyle name="差_历年教师人数_2013.2.27文教口预算建议汇总表(第一次会后修改)" xfId="946"/>
    <cellStyle name="差_历年教师人数_2013各科项目预算0322" xfId="947"/>
    <cellStyle name="差_历年教师人数_Book1" xfId="948"/>
    <cellStyle name="差_历年教师人数_分单位预算" xfId="949"/>
    <cellStyle name="差_历年教师人数_开发区 2015年第二次报省市县财政预算表0618" xfId="950"/>
    <cellStyle name="差_历年教师人数_开发区 2015年第二次报省市县财政预算表0624" xfId="951"/>
    <cellStyle name="差_历年教师人数_人大审议法定民生支出" xfId="952"/>
    <cellStyle name="差_丽江汇总" xfId="953"/>
    <cellStyle name="差_丽江汇总_2013.2.27文教口预算建议汇总表(第一次会后修改)" xfId="954"/>
    <cellStyle name="差_丽江汇总_2013各科项目预算0322" xfId="955"/>
    <cellStyle name="差_丽江汇总_Book1" xfId="956"/>
    <cellStyle name="差_丽江汇总_分单位预算" xfId="957"/>
    <cellStyle name="差_丽江汇总_开发区 2015年第二次报省市县财政预算表0618" xfId="958"/>
    <cellStyle name="差_丽江汇总_开发区 2015年第二次报省市县财政预算表0624" xfId="959"/>
    <cellStyle name="差_丽江汇总_人大审议法定民生支出" xfId="960"/>
    <cellStyle name="差_年初可执行指标录入" xfId="961"/>
    <cellStyle name="差_农业0308" xfId="962"/>
    <cellStyle name="差_人大审议法定民生支出" xfId="963"/>
    <cellStyle name="差_三季度－表二" xfId="964"/>
    <cellStyle name="差_三季度－表二_2013.2.27文教口预算建议汇总表(第一次会后修改)" xfId="965"/>
    <cellStyle name="差_三季度－表二_2013各科项目预算0322" xfId="966"/>
    <cellStyle name="差_三季度－表二_Book1" xfId="967"/>
    <cellStyle name="差_三季度－表二_分单位预算" xfId="968"/>
    <cellStyle name="差_三季度－表二_开发区 2015年第二次报省市县财政预算表0618" xfId="969"/>
    <cellStyle name="差_三季度－表二_开发区 2015年第二次报省市县财政预算表0624" xfId="970"/>
    <cellStyle name="差_三季度－表二_人大审议法定民生支出" xfId="971"/>
    <cellStyle name="差_社保0308" xfId="972"/>
    <cellStyle name="差_卫生部门" xfId="973"/>
    <cellStyle name="差_卫生部门_2013.2.27文教口预算建议汇总表(第一次会后修改)" xfId="974"/>
    <cellStyle name="差_卫生部门_2013各科项目预算0322" xfId="975"/>
    <cellStyle name="差_卫生部门_Book1" xfId="976"/>
    <cellStyle name="差_卫生部门_分单位预算" xfId="977"/>
    <cellStyle name="差_卫生部门_开发区 2015年第二次报省市县财政预算表0618" xfId="978"/>
    <cellStyle name="差_卫生部门_开发区 2015年第二次报省市县财政预算表0624" xfId="979"/>
    <cellStyle name="差_卫生部门_人大审议法定民生支出" xfId="980"/>
    <cellStyle name="差_文教0308" xfId="981"/>
    <cellStyle name="差_文教科预算支出执行(定稿)" xfId="982"/>
    <cellStyle name="差_文体广播部门" xfId="983"/>
    <cellStyle name="差_文体广播部门_2013.2.27文教口预算建议汇总表(第一次会后修改)" xfId="984"/>
    <cellStyle name="差_文体广播部门_2013各科项目预算0322" xfId="985"/>
    <cellStyle name="差_文体广播部门_Book1" xfId="986"/>
    <cellStyle name="差_文体广播部门_分单位预算" xfId="987"/>
    <cellStyle name="差_文体广播部门_开发区 2015年第二次报省市县财政预算表0618" xfId="988"/>
    <cellStyle name="差_文体广播部门_开发区 2015年第二次报省市县财政预算表0624" xfId="989"/>
    <cellStyle name="差_文体广播部门_人大审议法定民生支出" xfId="990"/>
    <cellStyle name="差_下半年禁毒办案经费分配2544.3万元" xfId="991"/>
    <cellStyle name="差_下半年禁毒办案经费分配2544.3万元_2013.2.27文教口预算建议汇总表(第一次会后修改)" xfId="992"/>
    <cellStyle name="差_下半年禁毒办案经费分配2544.3万元_2013各科项目预算0322" xfId="993"/>
    <cellStyle name="差_下半年禁毒办案经费分配2544.3万元_Book1" xfId="994"/>
    <cellStyle name="差_下半年禁毒办案经费分配2544.3万元_分单位预算" xfId="995"/>
    <cellStyle name="差_下半年禁毒办案经费分配2544.3万元_开发区 2015年第二次报省市县财政预算表0618" xfId="996"/>
    <cellStyle name="差_下半年禁毒办案经费分配2544.3万元_开发区 2015年第二次报省市县财政预算表0624" xfId="997"/>
    <cellStyle name="差_下半年禁毒办案经费分配2544.3万元_人大审议法定民生支出" xfId="998"/>
    <cellStyle name="差_下半年禁吸戒毒经费1000万元" xfId="999"/>
    <cellStyle name="差_下半年禁吸戒毒经费1000万元_2013.2.27文教口预算建议汇总表(第一次会后修改)" xfId="1000"/>
    <cellStyle name="差_下半年禁吸戒毒经费1000万元_2013各科项目预算0322" xfId="1001"/>
    <cellStyle name="差_下半年禁吸戒毒经费1000万元_Book1" xfId="1002"/>
    <cellStyle name="差_下半年禁吸戒毒经费1000万元_分单位预算" xfId="1003"/>
    <cellStyle name="差_下半年禁吸戒毒经费1000万元_开发区 2015年第二次报省市县财政预算表0618" xfId="1004"/>
    <cellStyle name="差_下半年禁吸戒毒经费1000万元_开发区 2015年第二次报省市县财政预算表0624" xfId="1005"/>
    <cellStyle name="差_下半年禁吸戒毒经费1000万元_人大审议法定民生支出" xfId="1006"/>
    <cellStyle name="差_县公司" xfId="1007"/>
    <cellStyle name="差_县公司_2013.2.27文教口预算建议汇总表(第一次会后修改)" xfId="1008"/>
    <cellStyle name="差_县公司_2013各科项目预算0322" xfId="1009"/>
    <cellStyle name="差_县公司_Book1" xfId="1010"/>
    <cellStyle name="差_县公司_分单位预算" xfId="1011"/>
    <cellStyle name="差_县公司_开发区 2015年第二次报省市县财政预算表0618" xfId="1012"/>
    <cellStyle name="差_县公司_开发区 2015年第二次报省市县财政预算表0624" xfId="1013"/>
    <cellStyle name="差_县公司_人大审议法定民生支出" xfId="1014"/>
    <cellStyle name="差_县级公安机关公用经费标准奖励测算方案（定稿）" xfId="1015"/>
    <cellStyle name="差_县级公安机关公用经费标准奖励测算方案（定稿）_2013.2.27文教口预算建议汇总表(第一次会后修改)" xfId="1016"/>
    <cellStyle name="差_县级公安机关公用经费标准奖励测算方案（定稿）_2013各科项目预算0322" xfId="1017"/>
    <cellStyle name="差_县级公安机关公用经费标准奖励测算方案（定稿）_Book1" xfId="1018"/>
    <cellStyle name="差_县级公安机关公用经费标准奖励测算方案（定稿）_分单位预算" xfId="1019"/>
    <cellStyle name="差_县级公安机关公用经费标准奖励测算方案（定稿）_开发区 2015年第二次报省市县财政预算表0618" xfId="1020"/>
    <cellStyle name="差_县级公安机关公用经费标准奖励测算方案（定稿）_开发区 2015年第二次报省市县财政预算表0624" xfId="1021"/>
    <cellStyle name="差_县级公安机关公用经费标准奖励测算方案（定稿）_人大审议法定民生支出" xfId="1022"/>
    <cellStyle name="差_县级基础数据" xfId="1023"/>
    <cellStyle name="差_县级基础数据_2013.2.27文教口预算建议汇总表(第一次会后修改)" xfId="1024"/>
    <cellStyle name="差_县级基础数据_2013各科项目预算0322" xfId="1025"/>
    <cellStyle name="差_县级基础数据_Book1" xfId="1026"/>
    <cellStyle name="差_县级基础数据_分单位预算" xfId="1027"/>
    <cellStyle name="差_县级基础数据_开发区 2015年第二次报省市县财政预算表0618" xfId="1028"/>
    <cellStyle name="差_县级基础数据_开发区 2015年第二次报省市县财政预算表0624" xfId="1029"/>
    <cellStyle name="差_县级基础数据_人大审议法定民生支出" xfId="1030"/>
    <cellStyle name="差_业务工作量指标" xfId="1031"/>
    <cellStyle name="差_业务工作量指标_2013.2.27文教口预算建议汇总表(第一次会后修改)" xfId="1032"/>
    <cellStyle name="差_业务工作量指标_2013各科项目预算0322" xfId="1033"/>
    <cellStyle name="差_业务工作量指标_Book1" xfId="1034"/>
    <cellStyle name="差_业务工作量指标_分单位预算" xfId="1035"/>
    <cellStyle name="差_业务工作量指标_开发区 2015年第二次报省市县财政预算表0618" xfId="1036"/>
    <cellStyle name="差_业务工作量指标_开发区 2015年第二次报省市县财政预算表0624" xfId="1037"/>
    <cellStyle name="差_业务工作量指标_人大审议法定民生支出" xfId="1038"/>
    <cellStyle name="差_义务教育阶段教职工人数（教育厅提供最终）" xfId="1039"/>
    <cellStyle name="差_义务教育阶段教职工人数（教育厅提供最终）_2013.2.27文教口预算建议汇总表(第一次会后修改)" xfId="1040"/>
    <cellStyle name="差_义务教育阶段教职工人数（教育厅提供最终）_2013各科项目预算0322" xfId="1041"/>
    <cellStyle name="差_义务教育阶段教职工人数（教育厅提供最终）_Book1" xfId="1042"/>
    <cellStyle name="差_义务教育阶段教职工人数（教育厅提供最终）_分单位预算" xfId="1043"/>
    <cellStyle name="差_义务教育阶段教职工人数（教育厅提供最终）_开发区 2015年第二次报省市县财政预算表0618" xfId="1044"/>
    <cellStyle name="差_义务教育阶段教职工人数（教育厅提供最终）_开发区 2015年第二次报省市县财政预算表0624" xfId="1045"/>
    <cellStyle name="差_义务教育阶段教职工人数（教育厅提供最终）_人大审议法定民生支出" xfId="1046"/>
    <cellStyle name="差_银行账户情况表_2010年12月" xfId="1047"/>
    <cellStyle name="差_银行账户情况表_2010年12月_2013.2.27文教口预算建议汇总表(第一次会后修改)" xfId="1048"/>
    <cellStyle name="差_银行账户情况表_2010年12月_2013各科项目预算0322" xfId="1049"/>
    <cellStyle name="差_银行账户情况表_2010年12月_Book1" xfId="1050"/>
    <cellStyle name="差_银行账户情况表_2010年12月_分单位预算" xfId="1051"/>
    <cellStyle name="差_银行账户情况表_2010年12月_开发区 2015年第二次报省市县财政预算表0618" xfId="1052"/>
    <cellStyle name="差_银行账户情况表_2010年12月_开发区 2015年第二次报省市县财政预算表0624" xfId="1053"/>
    <cellStyle name="差_银行账户情况表_2010年12月_人大审议法定民生支出" xfId="1054"/>
    <cellStyle name="差_云南农村义务教育统计表" xfId="1055"/>
    <cellStyle name="差_云南农村义务教育统计表_2013.2.27文教口预算建议汇总表(第一次会后修改)" xfId="1056"/>
    <cellStyle name="差_云南农村义务教育统计表_2013各科项目预算0322" xfId="1057"/>
    <cellStyle name="差_云南农村义务教育统计表_Book1" xfId="1058"/>
    <cellStyle name="差_云南农村义务教育统计表_分单位预算" xfId="1059"/>
    <cellStyle name="差_云南农村义务教育统计表_开发区 2015年第二次报省市县财政预算表0618" xfId="1060"/>
    <cellStyle name="差_云南农村义务教育统计表_开发区 2015年第二次报省市县财政预算表0624" xfId="1061"/>
    <cellStyle name="差_云南农村义务教育统计表_人大审议法定民生支出" xfId="1062"/>
    <cellStyle name="差_云南省2008年中小学教师人数统计表" xfId="1063"/>
    <cellStyle name="差_云南省2008年中小学教师人数统计表_2013.2.27文教口预算建议汇总表(第一次会后修改)" xfId="1064"/>
    <cellStyle name="差_云南省2008年中小学教师人数统计表_2013各科项目预算0322" xfId="1065"/>
    <cellStyle name="差_云南省2008年中小学教师人数统计表_Book1" xfId="1066"/>
    <cellStyle name="差_云南省2008年中小学教师人数统计表_分单位预算" xfId="1067"/>
    <cellStyle name="差_云南省2008年中小学教师人数统计表_开发区 2015年第二次报省市县财政预算表0618" xfId="1068"/>
    <cellStyle name="差_云南省2008年中小学教师人数统计表_开发区 2015年第二次报省市县财政预算表0624" xfId="1069"/>
    <cellStyle name="差_云南省2008年中小学教师人数统计表_人大审议法定民生支出" xfId="1070"/>
    <cellStyle name="差_云南省2008年中小学教职工情况（教育厅提供20090101加工整理）" xfId="1071"/>
    <cellStyle name="差_云南省2008年中小学教职工情况（教育厅提供20090101加工整理）_2013.2.27文教口预算建议汇总表(第一次会后修改)" xfId="1072"/>
    <cellStyle name="差_云南省2008年中小学教职工情况（教育厅提供20090101加工整理）_2013各科项目预算0322" xfId="1073"/>
    <cellStyle name="差_云南省2008年中小学教职工情况（教育厅提供20090101加工整理）_Book1" xfId="1074"/>
    <cellStyle name="差_云南省2008年中小学教职工情况（教育厅提供20090101加工整理）_分单位预算" xfId="1075"/>
    <cellStyle name="差_云南省2008年中小学教职工情况（教育厅提供20090101加工整理）_开发区 2015年第二次报省市县财政预算表0618" xfId="1076"/>
    <cellStyle name="差_云南省2008年中小学教职工情况（教育厅提供20090101加工整理）_开发区 2015年第二次报省市县财政预算表0624" xfId="1077"/>
    <cellStyle name="差_云南省2008年中小学教职工情况（教育厅提供20090101加工整理）_人大审议法定民生支出" xfId="1078"/>
    <cellStyle name="差_云南省2008年转移支付测算——州市本级考核部分及政策性测算" xfId="1079"/>
    <cellStyle name="差_云南省2008年转移支付测算——州市本级考核部分及政策性测算_2013.2.27文教口预算建议汇总表(第一次会后修改)" xfId="1080"/>
    <cellStyle name="差_云南省2008年转移支付测算——州市本级考核部分及政策性测算_2013各科项目预算0322" xfId="1081"/>
    <cellStyle name="差_云南省2008年转移支付测算——州市本级考核部分及政策性测算_Book1" xfId="1082"/>
    <cellStyle name="差_云南省2008年转移支付测算——州市本级考核部分及政策性测算_分单位预算" xfId="1083"/>
    <cellStyle name="差_云南省2008年转移支付测算——州市本级考核部分及政策性测算_开发区 2015年第二次报省市县财政预算表0618" xfId="1084"/>
    <cellStyle name="差_云南省2008年转移支付测算——州市本级考核部分及政策性测算_开发区 2015年第二次报省市县财政预算表0624" xfId="1085"/>
    <cellStyle name="差_云南省2008年转移支付测算——州市本级考核部分及政策性测算_人大审议法定民生支出" xfId="1086"/>
    <cellStyle name="差_云南水利电力有限公司" xfId="1087"/>
    <cellStyle name="差_云南水利电力有限公司_2013.2.27文教口预算建议汇总表(第一次会后修改)" xfId="1088"/>
    <cellStyle name="差_云南水利电力有限公司_2013各科项目预算0322" xfId="1089"/>
    <cellStyle name="差_云南水利电力有限公司_Book1" xfId="1090"/>
    <cellStyle name="差_云南水利电力有限公司_分单位预算" xfId="1091"/>
    <cellStyle name="差_云南水利电力有限公司_开发区 2015年第二次报省市县财政预算表0618" xfId="1092"/>
    <cellStyle name="差_云南水利电力有限公司_开发区 2015年第二次报省市县财政预算表0624" xfId="1093"/>
    <cellStyle name="差_云南水利电力有限公司_人大审议法定民生支出" xfId="1094"/>
    <cellStyle name="差_指标四" xfId="1095"/>
    <cellStyle name="差_指标四_2013.2.27文教口预算建议汇总表(第一次会后修改)" xfId="1096"/>
    <cellStyle name="差_指标四_2013各科项目预算0322" xfId="1097"/>
    <cellStyle name="差_指标四_Book1" xfId="1098"/>
    <cellStyle name="差_指标四_分单位预算" xfId="1099"/>
    <cellStyle name="差_指标四_开发区 2015年第二次报省市县财政预算表0618" xfId="1100"/>
    <cellStyle name="差_指标四_开发区 2015年第二次报省市县财政预算表0624" xfId="1101"/>
    <cellStyle name="差_指标四_人大审议法定民生支出" xfId="1102"/>
    <cellStyle name="差_指标五" xfId="1103"/>
    <cellStyle name="差_指标五_2013.2.27文教口预算建议汇总表(第一次会后修改)" xfId="1104"/>
    <cellStyle name="差_指标五_2013各科项目预算0322" xfId="1105"/>
    <cellStyle name="差_指标五_Book1" xfId="1106"/>
    <cellStyle name="差_指标五_分单位预算" xfId="1107"/>
    <cellStyle name="差_指标五_开发区 2015年第二次报省市县财政预算表0618" xfId="1108"/>
    <cellStyle name="差_指标五_开发区 2015年第二次报省市县财政预算表0624" xfId="1109"/>
    <cellStyle name="差_指标五_人大审议法定民生支出" xfId="1110"/>
    <cellStyle name="常规" xfId="0" builtinId="0"/>
    <cellStyle name="常规 10" xfId="1111"/>
    <cellStyle name="常规 100" xfId="1112"/>
    <cellStyle name="常规 101" xfId="1113"/>
    <cellStyle name="常规 102" xfId="1114"/>
    <cellStyle name="常规 103" xfId="1115"/>
    <cellStyle name="常规 104" xfId="1116"/>
    <cellStyle name="常规 105" xfId="1117"/>
    <cellStyle name="常规 106" xfId="1118"/>
    <cellStyle name="常规 107" xfId="1119"/>
    <cellStyle name="常规 108" xfId="1120"/>
    <cellStyle name="常规 109" xfId="1121"/>
    <cellStyle name="常规 11" xfId="1122"/>
    <cellStyle name="常规 110" xfId="1123"/>
    <cellStyle name="常规 111" xfId="1124"/>
    <cellStyle name="常规 112" xfId="1125"/>
    <cellStyle name="常规 113" xfId="1126"/>
    <cellStyle name="常规 114" xfId="1127"/>
    <cellStyle name="常规 115" xfId="1128"/>
    <cellStyle name="常规 116" xfId="1129"/>
    <cellStyle name="常规 117" xfId="1130"/>
    <cellStyle name="常规 118" xfId="1131"/>
    <cellStyle name="常规 119" xfId="1132"/>
    <cellStyle name="常规 12" xfId="1133"/>
    <cellStyle name="常规 120" xfId="1134"/>
    <cellStyle name="常规 121" xfId="1135"/>
    <cellStyle name="常规 122" xfId="1136"/>
    <cellStyle name="常规 123" xfId="1137"/>
    <cellStyle name="常规 124" xfId="1138"/>
    <cellStyle name="常规 125" xfId="1139"/>
    <cellStyle name="常规 126" xfId="1140"/>
    <cellStyle name="常规 127" xfId="1141"/>
    <cellStyle name="常规 128" xfId="1142"/>
    <cellStyle name="常规 129" xfId="1143"/>
    <cellStyle name="常规 13" xfId="1144"/>
    <cellStyle name="常规 130" xfId="1145"/>
    <cellStyle name="常规 131" xfId="1146"/>
    <cellStyle name="常规 132" xfId="1147"/>
    <cellStyle name="常规 133" xfId="1148"/>
    <cellStyle name="常规 134" xfId="1149"/>
    <cellStyle name="常规 135" xfId="1150"/>
    <cellStyle name="常规 136" xfId="1151"/>
    <cellStyle name="常规 137" xfId="1152"/>
    <cellStyle name="常规 138" xfId="1153"/>
    <cellStyle name="常规 139" xfId="1154"/>
    <cellStyle name="常规 14" xfId="1155"/>
    <cellStyle name="常规 140" xfId="1156"/>
    <cellStyle name="常规 141" xfId="1157"/>
    <cellStyle name="常规 142" xfId="1158"/>
    <cellStyle name="常规 143" xfId="1159"/>
    <cellStyle name="常规 144" xfId="1160"/>
    <cellStyle name="常规 145" xfId="1161"/>
    <cellStyle name="常规 146" xfId="1162"/>
    <cellStyle name="常规 147" xfId="1163"/>
    <cellStyle name="常规 148" xfId="1164"/>
    <cellStyle name="常规 149" xfId="1165"/>
    <cellStyle name="常规 15" xfId="1166"/>
    <cellStyle name="常规 150" xfId="1167"/>
    <cellStyle name="常规 151" xfId="1168"/>
    <cellStyle name="常规 152" xfId="1169"/>
    <cellStyle name="常规 153" xfId="1170"/>
    <cellStyle name="常规 154" xfId="1171"/>
    <cellStyle name="常规 155" xfId="1172"/>
    <cellStyle name="常规 156" xfId="1173"/>
    <cellStyle name="常规 157" xfId="1174"/>
    <cellStyle name="常规 158" xfId="1175"/>
    <cellStyle name="常规 159" xfId="1176"/>
    <cellStyle name="常规 16" xfId="1177"/>
    <cellStyle name="常规 160" xfId="1178"/>
    <cellStyle name="常规 161" xfId="1179"/>
    <cellStyle name="常规 162" xfId="1180"/>
    <cellStyle name="常规 163" xfId="1181"/>
    <cellStyle name="常规 164" xfId="1182"/>
    <cellStyle name="常规 165" xfId="4"/>
    <cellStyle name="常规 17" xfId="1183"/>
    <cellStyle name="常规 18" xfId="1184"/>
    <cellStyle name="常规 19" xfId="1185"/>
    <cellStyle name="常规 2" xfId="1186"/>
    <cellStyle name="常规 2 2" xfId="1187"/>
    <cellStyle name="常规 2 2 2" xfId="1188"/>
    <cellStyle name="常规 2 2 3" xfId="1189"/>
    <cellStyle name="常规 2 2_2012年文教科审核单位目预算(修改后)" xfId="1190"/>
    <cellStyle name="常规 2 3" xfId="1191"/>
    <cellStyle name="常规 2 4" xfId="1192"/>
    <cellStyle name="常规 2 5" xfId="1193"/>
    <cellStyle name="常规 2 6" xfId="1194"/>
    <cellStyle name="常规 2 7" xfId="1195"/>
    <cellStyle name="常规 2 8" xfId="1196"/>
    <cellStyle name="常规 2 9" xfId="1197"/>
    <cellStyle name="常规 2_02-2008决算报表格式" xfId="1198"/>
    <cellStyle name="常规 20" xfId="1199"/>
    <cellStyle name="常规 21" xfId="1200"/>
    <cellStyle name="常规 22" xfId="1201"/>
    <cellStyle name="常规 23" xfId="1202"/>
    <cellStyle name="常规 24" xfId="1203"/>
    <cellStyle name="常规 25" xfId="1204"/>
    <cellStyle name="常规 26" xfId="1205"/>
    <cellStyle name="常规 27" xfId="1206"/>
    <cellStyle name="常规 28" xfId="1207"/>
    <cellStyle name="常规 29" xfId="1208"/>
    <cellStyle name="常规 3" xfId="1209"/>
    <cellStyle name="常规 3 2" xfId="1210"/>
    <cellStyle name="常规 3 3" xfId="1211"/>
    <cellStyle name="常规 3_2012年文教科审核单位目预算(修改后)" xfId="1212"/>
    <cellStyle name="常规 30" xfId="1213"/>
    <cellStyle name="常规 31" xfId="1214"/>
    <cellStyle name="常规 32" xfId="1215"/>
    <cellStyle name="常规 33" xfId="1216"/>
    <cellStyle name="常规 34" xfId="1217"/>
    <cellStyle name="常规 35" xfId="1218"/>
    <cellStyle name="常规 36" xfId="1219"/>
    <cellStyle name="常规 37" xfId="1220"/>
    <cellStyle name="常规 38" xfId="1221"/>
    <cellStyle name="常规 39" xfId="1222"/>
    <cellStyle name="常规 4" xfId="1223"/>
    <cellStyle name="常规 40" xfId="1224"/>
    <cellStyle name="常规 41" xfId="1225"/>
    <cellStyle name="常规 42" xfId="1226"/>
    <cellStyle name="常规 43" xfId="1227"/>
    <cellStyle name="常规 44" xfId="1228"/>
    <cellStyle name="常规 45" xfId="1229"/>
    <cellStyle name="常规 46" xfId="1230"/>
    <cellStyle name="常规 47" xfId="1231"/>
    <cellStyle name="常规 48" xfId="1232"/>
    <cellStyle name="常规 49" xfId="1233"/>
    <cellStyle name="常规 5" xfId="1234"/>
    <cellStyle name="常规 50" xfId="1235"/>
    <cellStyle name="常规 51" xfId="1236"/>
    <cellStyle name="常规 52" xfId="1237"/>
    <cellStyle name="常规 53" xfId="1238"/>
    <cellStyle name="常规 54" xfId="1239"/>
    <cellStyle name="常规 55" xfId="1240"/>
    <cellStyle name="常规 56" xfId="1241"/>
    <cellStyle name="常规 57" xfId="1242"/>
    <cellStyle name="常规 58" xfId="1243"/>
    <cellStyle name="常规 59" xfId="1244"/>
    <cellStyle name="常规 6" xfId="1245"/>
    <cellStyle name="常规 60" xfId="1246"/>
    <cellStyle name="常规 61" xfId="1247"/>
    <cellStyle name="常规 62" xfId="1248"/>
    <cellStyle name="常规 63" xfId="1249"/>
    <cellStyle name="常规 64" xfId="1250"/>
    <cellStyle name="常规 65" xfId="1251"/>
    <cellStyle name="常规 66" xfId="1252"/>
    <cellStyle name="常规 67" xfId="1253"/>
    <cellStyle name="常规 68" xfId="1254"/>
    <cellStyle name="常规 69" xfId="1255"/>
    <cellStyle name="常规 7" xfId="1256"/>
    <cellStyle name="常规 70" xfId="1257"/>
    <cellStyle name="常规 71" xfId="1258"/>
    <cellStyle name="常规 72" xfId="1259"/>
    <cellStyle name="常规 73" xfId="1260"/>
    <cellStyle name="常规 74" xfId="1261"/>
    <cellStyle name="常规 75" xfId="1262"/>
    <cellStyle name="常规 76" xfId="1263"/>
    <cellStyle name="常规 77" xfId="1264"/>
    <cellStyle name="常规 78" xfId="1265"/>
    <cellStyle name="常规 79" xfId="1266"/>
    <cellStyle name="常规 8" xfId="1267"/>
    <cellStyle name="常规 80" xfId="1268"/>
    <cellStyle name="常规 81" xfId="1269"/>
    <cellStyle name="常规 82" xfId="1270"/>
    <cellStyle name="常规 83" xfId="1271"/>
    <cellStyle name="常规 84" xfId="1272"/>
    <cellStyle name="常规 85" xfId="1273"/>
    <cellStyle name="常规 86" xfId="1274"/>
    <cellStyle name="常规 87" xfId="1275"/>
    <cellStyle name="常规 88" xfId="1276"/>
    <cellStyle name="常规 89" xfId="1277"/>
    <cellStyle name="常规 9" xfId="1278"/>
    <cellStyle name="常规 90" xfId="1279"/>
    <cellStyle name="常规 91" xfId="1280"/>
    <cellStyle name="常规 92" xfId="1281"/>
    <cellStyle name="常规 93" xfId="1282"/>
    <cellStyle name="常规 94" xfId="1283"/>
    <cellStyle name="常规 95" xfId="1284"/>
    <cellStyle name="常规 96" xfId="1285"/>
    <cellStyle name="常规 97" xfId="1286"/>
    <cellStyle name="常规 98" xfId="1287"/>
    <cellStyle name="常规 99" xfId="1288"/>
    <cellStyle name="常规_20121218" xfId="2"/>
    <cellStyle name="常规_2014年结算测算12.26市本级" xfId="3"/>
    <cellStyle name="超级链接" xfId="1289"/>
    <cellStyle name="分级显示行_1_13区汇总" xfId="1291"/>
    <cellStyle name="分级显示列_1_Book1" xfId="1290"/>
    <cellStyle name="归盒啦_95" xfId="1292"/>
    <cellStyle name="好 2" xfId="1293"/>
    <cellStyle name="好 2 2" xfId="1294"/>
    <cellStyle name="好 2 3" xfId="1295"/>
    <cellStyle name="好 2_2012年文教科审核单位目预算(修改后)" xfId="1296"/>
    <cellStyle name="好 3" xfId="1297"/>
    <cellStyle name="好_~4190974" xfId="1298"/>
    <cellStyle name="好_~4190974_2013.2.27文教口预算建议汇总表(第一次会后修改)" xfId="1299"/>
    <cellStyle name="好_~4190974_2013各科项目预算0322" xfId="1300"/>
    <cellStyle name="好_~4190974_Book1" xfId="1301"/>
    <cellStyle name="好_~4190974_分单位预算" xfId="1302"/>
    <cellStyle name="好_~4190974_开发区 2015年第二次报省市县财政预算表0618" xfId="1303"/>
    <cellStyle name="好_~4190974_开发区 2015年第二次报省市县财政预算表0624" xfId="1304"/>
    <cellStyle name="好_~4190974_人大审议法定民生支出" xfId="1305"/>
    <cellStyle name="好_~5676413" xfId="1306"/>
    <cellStyle name="好_~5676413_2013.2.27文教口预算建议汇总表(第一次会后修改)" xfId="1307"/>
    <cellStyle name="好_~5676413_2013各科项目预算0322" xfId="1308"/>
    <cellStyle name="好_~5676413_Book1" xfId="1309"/>
    <cellStyle name="好_~5676413_分单位预算" xfId="1310"/>
    <cellStyle name="好_~5676413_开发区 2015年第二次报省市县财政预算表0618" xfId="1311"/>
    <cellStyle name="好_~5676413_开发区 2015年第二次报省市县财政预算表0624" xfId="1312"/>
    <cellStyle name="好_~5676413_人大审议法定民生支出" xfId="1313"/>
    <cellStyle name="好_00省级(打印)" xfId="1314"/>
    <cellStyle name="好_00省级(打印)_2013.2.27文教口预算建议汇总表(第一次会后修改)" xfId="1315"/>
    <cellStyle name="好_00省级(打印)_2013各科项目预算0322" xfId="1316"/>
    <cellStyle name="好_00省级(打印)_Book1" xfId="1317"/>
    <cellStyle name="好_00省级(打印)_分单位预算" xfId="1318"/>
    <cellStyle name="好_00省级(打印)_开发区 2015年第二次报省市县财政预算表0618" xfId="1319"/>
    <cellStyle name="好_00省级(打印)_开发区 2015年第二次报省市县财政预算表0624" xfId="1320"/>
    <cellStyle name="好_00省级(打印)_人大审议法定民生支出" xfId="1321"/>
    <cellStyle name="好_00省级(定稿)" xfId="1322"/>
    <cellStyle name="好_00省级(定稿)_2013.2.27文教口预算建议汇总表(第一次会后修改)" xfId="1323"/>
    <cellStyle name="好_00省级(定稿)_2013各科项目预算0322" xfId="1324"/>
    <cellStyle name="好_00省级(定稿)_Book1" xfId="1325"/>
    <cellStyle name="好_00省级(定稿)_分单位预算" xfId="1326"/>
    <cellStyle name="好_00省级(定稿)_开发区 2015年第二次报省市县财政预算表0618" xfId="1327"/>
    <cellStyle name="好_00省级(定稿)_开发区 2015年第二次报省市县财政预算表0624" xfId="1328"/>
    <cellStyle name="好_00省级(定稿)_人大审议法定民生支出" xfId="1329"/>
    <cellStyle name="好_03昭通" xfId="1330"/>
    <cellStyle name="好_03昭通_2013.2.27文教口预算建议汇总表(第一次会后修改)" xfId="1331"/>
    <cellStyle name="好_03昭通_2013各科项目预算0322" xfId="1332"/>
    <cellStyle name="好_03昭通_Book1" xfId="1333"/>
    <cellStyle name="好_03昭通_分单位预算" xfId="1334"/>
    <cellStyle name="好_03昭通_开发区 2015年第二次报省市县财政预算表0618" xfId="1335"/>
    <cellStyle name="好_03昭通_开发区 2015年第二次报省市县财政预算表0624" xfId="1336"/>
    <cellStyle name="好_03昭通_人大审议法定民生支出" xfId="1337"/>
    <cellStyle name="好_0502通海县" xfId="1338"/>
    <cellStyle name="好_0502通海县_2013.2.27文教口预算建议汇总表(第一次会后修改)" xfId="1339"/>
    <cellStyle name="好_0502通海县_2013各科项目预算0322" xfId="1340"/>
    <cellStyle name="好_0502通海县_Book1" xfId="1341"/>
    <cellStyle name="好_0502通海县_分单位预算" xfId="1342"/>
    <cellStyle name="好_0502通海县_开发区 2015年第二次报省市县财政预算表0618" xfId="1343"/>
    <cellStyle name="好_0502通海县_开发区 2015年第二次报省市县财政预算表0624" xfId="1344"/>
    <cellStyle name="好_0502通海县_人大审议法定民生支出" xfId="1345"/>
    <cellStyle name="好_05玉溪" xfId="1346"/>
    <cellStyle name="好_05玉溪_2013.2.27文教口预算建议汇总表(第一次会后修改)" xfId="1347"/>
    <cellStyle name="好_05玉溪_2013各科项目预算0322" xfId="1348"/>
    <cellStyle name="好_05玉溪_Book1" xfId="1349"/>
    <cellStyle name="好_05玉溪_分单位预算" xfId="1350"/>
    <cellStyle name="好_05玉溪_开发区 2015年第二次报省市县财政预算表0618" xfId="1351"/>
    <cellStyle name="好_05玉溪_开发区 2015年第二次报省市县财政预算表0624" xfId="1352"/>
    <cellStyle name="好_05玉溪_人大审议法定民生支出" xfId="1353"/>
    <cellStyle name="好_0605石屏县" xfId="1354"/>
    <cellStyle name="好_0605石屏县_2013.2.27文教口预算建议汇总表(第一次会后修改)" xfId="1355"/>
    <cellStyle name="好_0605石屏县_2013各科项目预算0322" xfId="1356"/>
    <cellStyle name="好_0605石屏县_Book1" xfId="1357"/>
    <cellStyle name="好_0605石屏县_分单位预算" xfId="1358"/>
    <cellStyle name="好_0605石屏县_开发区 2015年第二次报省市县财政预算表0618" xfId="1359"/>
    <cellStyle name="好_0605石屏县_开发区 2015年第二次报省市县财政预算表0624" xfId="1360"/>
    <cellStyle name="好_0605石屏县_人大审议法定民生支出" xfId="1361"/>
    <cellStyle name="好_1003牟定县" xfId="1362"/>
    <cellStyle name="好_1110洱源县" xfId="1363"/>
    <cellStyle name="好_1110洱源县_2013.2.27文教口预算建议汇总表(第一次会后修改)" xfId="1364"/>
    <cellStyle name="好_1110洱源县_2013各科项目预算0322" xfId="1365"/>
    <cellStyle name="好_1110洱源县_Book1" xfId="1366"/>
    <cellStyle name="好_1110洱源县_分单位预算" xfId="1367"/>
    <cellStyle name="好_1110洱源县_开发区 2015年第二次报省市县财政预算表0618" xfId="1368"/>
    <cellStyle name="好_1110洱源县_开发区 2015年第二次报省市县财政预算表0624" xfId="1369"/>
    <cellStyle name="好_1110洱源县_人大审议法定民生支出" xfId="1370"/>
    <cellStyle name="好_11大理" xfId="1371"/>
    <cellStyle name="好_11大理_2013.2.27文教口预算建议汇总表(第一次会后修改)" xfId="1372"/>
    <cellStyle name="好_11大理_2013各科项目预算0322" xfId="1373"/>
    <cellStyle name="好_11大理_Book1" xfId="1374"/>
    <cellStyle name="好_11大理_分单位预算" xfId="1375"/>
    <cellStyle name="好_11大理_开发区 2015年第二次报省市县财政预算表0618" xfId="1376"/>
    <cellStyle name="好_11大理_开发区 2015年第二次报省市县财政预算表0624" xfId="1377"/>
    <cellStyle name="好_11大理_人大审议法定民生支出" xfId="1378"/>
    <cellStyle name="好_2、土地面积、人口、粮食产量基本情况" xfId="1379"/>
    <cellStyle name="好_2、土地面积、人口、粮食产量基本情况_2013.2.27文教口预算建议汇总表(第一次会后修改)" xfId="1380"/>
    <cellStyle name="好_2、土地面积、人口、粮食产量基本情况_2013各科项目预算0322" xfId="1381"/>
    <cellStyle name="好_2、土地面积、人口、粮食产量基本情况_Book1" xfId="1382"/>
    <cellStyle name="好_2、土地面积、人口、粮食产量基本情况_分单位预算" xfId="1383"/>
    <cellStyle name="好_2、土地面积、人口、粮食产量基本情况_开发区 2015年第二次报省市县财政预算表0618" xfId="1384"/>
    <cellStyle name="好_2、土地面积、人口、粮食产量基本情况_开发区 2015年第二次报省市县财政预算表0624" xfId="1385"/>
    <cellStyle name="好_2、土地面积、人口、粮食产量基本情况_人大审议法定民生支出" xfId="1386"/>
    <cellStyle name="好_2006年分析表" xfId="1387"/>
    <cellStyle name="好_2006年分析表_2013.2.27文教口预算建议汇总表(第一次会后修改)" xfId="1388"/>
    <cellStyle name="好_2006年分析表_2013各科项目预算0322" xfId="1389"/>
    <cellStyle name="好_2006年分析表_Book1" xfId="1390"/>
    <cellStyle name="好_2006年分析表_分单位预算" xfId="1391"/>
    <cellStyle name="好_2006年分析表_开发区 2015年第二次报省市县财政预算表0618" xfId="1392"/>
    <cellStyle name="好_2006年分析表_开发区 2015年第二次报省市县财政预算表0624" xfId="1393"/>
    <cellStyle name="好_2006年分析表_人大审议法定民生支出" xfId="1394"/>
    <cellStyle name="好_2006年基础数据" xfId="1395"/>
    <cellStyle name="好_2006年基础数据_2013.2.27文教口预算建议汇总表(第一次会后修改)" xfId="1396"/>
    <cellStyle name="好_2006年基础数据_2013各科项目预算0322" xfId="1397"/>
    <cellStyle name="好_2006年基础数据_Book1" xfId="1398"/>
    <cellStyle name="好_2006年基础数据_分单位预算" xfId="1399"/>
    <cellStyle name="好_2006年基础数据_开发区 2015年第二次报省市县财政预算表0618" xfId="1400"/>
    <cellStyle name="好_2006年基础数据_开发区 2015年第二次报省市县财政预算表0624" xfId="1401"/>
    <cellStyle name="好_2006年基础数据_人大审议法定民生支出" xfId="1402"/>
    <cellStyle name="好_2006年全省财力计算表（中央、决算）" xfId="1403"/>
    <cellStyle name="好_2006年全省财力计算表（中央、决算）_2013.2.27文教口预算建议汇总表(第一次会后修改)" xfId="1404"/>
    <cellStyle name="好_2006年全省财力计算表（中央、决算）_2013各科项目预算0322" xfId="1405"/>
    <cellStyle name="好_2006年全省财力计算表（中央、决算）_Book1" xfId="1406"/>
    <cellStyle name="好_2006年全省财力计算表（中央、决算）_分单位预算" xfId="1407"/>
    <cellStyle name="好_2006年全省财力计算表（中央、决算）_开发区 2015年第二次报省市县财政预算表0618" xfId="1408"/>
    <cellStyle name="好_2006年全省财力计算表（中央、决算）_开发区 2015年第二次报省市县财政预算表0624" xfId="1409"/>
    <cellStyle name="好_2006年全省财力计算表（中央、决算）_人大审议法定民生支出" xfId="1410"/>
    <cellStyle name="好_2006年水利统计指标统计表" xfId="1411"/>
    <cellStyle name="好_2006年水利统计指标统计表_2013.2.27文教口预算建议汇总表(第一次会后修改)" xfId="1412"/>
    <cellStyle name="好_2006年水利统计指标统计表_2013各科项目预算0322" xfId="1413"/>
    <cellStyle name="好_2006年水利统计指标统计表_Book1" xfId="1414"/>
    <cellStyle name="好_2006年水利统计指标统计表_分单位预算" xfId="1415"/>
    <cellStyle name="好_2006年水利统计指标统计表_开发区 2015年第二次报省市县财政预算表0618" xfId="1416"/>
    <cellStyle name="好_2006年水利统计指标统计表_开发区 2015年第二次报省市县财政预算表0624" xfId="1417"/>
    <cellStyle name="好_2006年水利统计指标统计表_人大审议法定民生支出" xfId="1418"/>
    <cellStyle name="好_2006年在职人员情况" xfId="1419"/>
    <cellStyle name="好_2006年在职人员情况_2013.2.27文教口预算建议汇总表(第一次会后修改)" xfId="1420"/>
    <cellStyle name="好_2006年在职人员情况_2013各科项目预算0322" xfId="1421"/>
    <cellStyle name="好_2006年在职人员情况_Book1" xfId="1422"/>
    <cellStyle name="好_2006年在职人员情况_分单位预算" xfId="1423"/>
    <cellStyle name="好_2006年在职人员情况_开发区 2015年第二次报省市县财政预算表0618" xfId="1424"/>
    <cellStyle name="好_2006年在职人员情况_开发区 2015年第二次报省市县财政预算表0624" xfId="1425"/>
    <cellStyle name="好_2006年在职人员情况_人大审议法定民生支出" xfId="1426"/>
    <cellStyle name="好_2007年检察院案件数" xfId="1427"/>
    <cellStyle name="好_2007年检察院案件数_2013.2.27文教口预算建议汇总表(第一次会后修改)" xfId="1428"/>
    <cellStyle name="好_2007年检察院案件数_2013各科项目预算0322" xfId="1429"/>
    <cellStyle name="好_2007年检察院案件数_Book1" xfId="1430"/>
    <cellStyle name="好_2007年检察院案件数_分单位预算" xfId="1431"/>
    <cellStyle name="好_2007年检察院案件数_开发区 2015年第二次报省市县财政预算表0618" xfId="1432"/>
    <cellStyle name="好_2007年检察院案件数_开发区 2015年第二次报省市县财政预算表0624" xfId="1433"/>
    <cellStyle name="好_2007年检察院案件数_人大审议法定民生支出" xfId="1434"/>
    <cellStyle name="好_2007年可用财力" xfId="1435"/>
    <cellStyle name="好_2007年可用财力_2013.2.27文教口预算建议汇总表(第一次会后修改)" xfId="1436"/>
    <cellStyle name="好_2007年可用财力_2013各科项目预算0322" xfId="1437"/>
    <cellStyle name="好_2007年可用财力_Book1" xfId="1438"/>
    <cellStyle name="好_2007年可用财力_分单位预算" xfId="1439"/>
    <cellStyle name="好_2007年可用财力_开发区 2015年第二次报省市县财政预算表0618" xfId="1440"/>
    <cellStyle name="好_2007年可用财力_开发区 2015年第二次报省市县财政预算表0624" xfId="1441"/>
    <cellStyle name="好_2007年可用财力_人大审议法定民生支出" xfId="1442"/>
    <cellStyle name="好_2007年人员分部门统计表" xfId="1443"/>
    <cellStyle name="好_2007年人员分部门统计表_2013.2.27文教口预算建议汇总表(第一次会后修改)" xfId="1444"/>
    <cellStyle name="好_2007年人员分部门统计表_2013各科项目预算0322" xfId="1445"/>
    <cellStyle name="好_2007年人员分部门统计表_Book1" xfId="1446"/>
    <cellStyle name="好_2007年人员分部门统计表_分单位预算" xfId="1447"/>
    <cellStyle name="好_2007年人员分部门统计表_开发区 2015年第二次报省市县财政预算表0618" xfId="1448"/>
    <cellStyle name="好_2007年人员分部门统计表_开发区 2015年第二次报省市县财政预算表0624" xfId="1449"/>
    <cellStyle name="好_2007年人员分部门统计表_人大审议法定民生支出" xfId="1450"/>
    <cellStyle name="好_2007年政法部门业务指标" xfId="1451"/>
    <cellStyle name="好_2007年政法部门业务指标_2013.2.27文教口预算建议汇总表(第一次会后修改)" xfId="1452"/>
    <cellStyle name="好_2007年政法部门业务指标_2013各科项目预算0322" xfId="1453"/>
    <cellStyle name="好_2007年政法部门业务指标_Book1" xfId="1454"/>
    <cellStyle name="好_2007年政法部门业务指标_分单位预算" xfId="1455"/>
    <cellStyle name="好_2007年政法部门业务指标_开发区 2015年第二次报省市县财政预算表0618" xfId="1456"/>
    <cellStyle name="好_2007年政法部门业务指标_开发区 2015年第二次报省市县财政预算表0624" xfId="1457"/>
    <cellStyle name="好_2007年政法部门业务指标_人大审议法定民生支出" xfId="1458"/>
    <cellStyle name="好_2008年县级公安保障标准落实奖励经费分配测算" xfId="1459"/>
    <cellStyle name="好_2008年县级公安保障标准落实奖励经费分配测算_2013.2.27文教口预算建议汇总表(第一次会后修改)" xfId="1460"/>
    <cellStyle name="好_2008年县级公安保障标准落实奖励经费分配测算_2013各科项目预算0322" xfId="1461"/>
    <cellStyle name="好_2008年县级公安保障标准落实奖励经费分配测算_Book1" xfId="1462"/>
    <cellStyle name="好_2008年县级公安保障标准落实奖励经费分配测算_分单位预算" xfId="1463"/>
    <cellStyle name="好_2008年县级公安保障标准落实奖励经费分配测算_开发区 2015年第二次报省市县财政预算表0618" xfId="1464"/>
    <cellStyle name="好_2008年县级公安保障标准落实奖励经费分配测算_开发区 2015年第二次报省市县财政预算表0624" xfId="1465"/>
    <cellStyle name="好_2008年县级公安保障标准落实奖励经费分配测算_人大审议法定民生支出" xfId="1466"/>
    <cellStyle name="好_2008云南省分县市中小学教职工统计表（教育厅提供）" xfId="1467"/>
    <cellStyle name="好_2008云南省分县市中小学教职工统计表（教育厅提供）_2013.2.27文教口预算建议汇总表(第一次会后修改)" xfId="1468"/>
    <cellStyle name="好_2008云南省分县市中小学教职工统计表（教育厅提供）_2013各科项目预算0322" xfId="1469"/>
    <cellStyle name="好_2008云南省分县市中小学教职工统计表（教育厅提供）_Book1" xfId="1470"/>
    <cellStyle name="好_2008云南省分县市中小学教职工统计表（教育厅提供）_分单位预算" xfId="1471"/>
    <cellStyle name="好_2008云南省分县市中小学教职工统计表（教育厅提供）_开发区 2015年第二次报省市县财政预算表0618" xfId="1472"/>
    <cellStyle name="好_2008云南省分县市中小学教职工统计表（教育厅提供）_开发区 2015年第二次报省市县财政预算表0624" xfId="1473"/>
    <cellStyle name="好_2008云南省分县市中小学教职工统计表（教育厅提供）_人大审议法定民生支出" xfId="1474"/>
    <cellStyle name="好_2009年一般性转移支付标准工资" xfId="1475"/>
    <cellStyle name="好_2009年一般性转移支付标准工资_~4190974" xfId="1476"/>
    <cellStyle name="好_2009年一般性转移支付标准工资_~4190974_2013.2.27文教口预算建议汇总表(第一次会后修改)" xfId="1477"/>
    <cellStyle name="好_2009年一般性转移支付标准工资_~4190974_2013各科项目预算0322" xfId="1478"/>
    <cellStyle name="好_2009年一般性转移支付标准工资_~4190974_Book1" xfId="1479"/>
    <cellStyle name="好_2009年一般性转移支付标准工资_~4190974_分单位预算" xfId="1480"/>
    <cellStyle name="好_2009年一般性转移支付标准工资_~4190974_开发区 2015年第二次报省市县财政预算表0618" xfId="1481"/>
    <cellStyle name="好_2009年一般性转移支付标准工资_~4190974_开发区 2015年第二次报省市县财政预算表0624" xfId="1482"/>
    <cellStyle name="好_2009年一般性转移支付标准工资_~4190974_人大审议法定民生支出" xfId="1483"/>
    <cellStyle name="好_2009年一般性转移支付标准工资_~5676413" xfId="1484"/>
    <cellStyle name="好_2009年一般性转移支付标准工资_~5676413_2013.2.27文教口预算建议汇总表(第一次会后修改)" xfId="1485"/>
    <cellStyle name="好_2009年一般性转移支付标准工资_~5676413_2013各科项目预算0322" xfId="1486"/>
    <cellStyle name="好_2009年一般性转移支付标准工资_~5676413_Book1" xfId="1487"/>
    <cellStyle name="好_2009年一般性转移支付标准工资_~5676413_分单位预算" xfId="1488"/>
    <cellStyle name="好_2009年一般性转移支付标准工资_~5676413_开发区 2015年第二次报省市县财政预算表0618" xfId="1489"/>
    <cellStyle name="好_2009年一般性转移支付标准工资_~5676413_开发区 2015年第二次报省市县财政预算表0624" xfId="1490"/>
    <cellStyle name="好_2009年一般性转移支付标准工资_~5676413_人大审议法定民生支出" xfId="1491"/>
    <cellStyle name="好_2009年一般性转移支付标准工资_2013.2.27文教口预算建议汇总表(第一次会后修改)" xfId="1492"/>
    <cellStyle name="好_2009年一般性转移支付标准工资_2013各科项目预算0322" xfId="1493"/>
    <cellStyle name="好_2009年一般性转移支付标准工资_Book1" xfId="1494"/>
    <cellStyle name="好_2009年一般性转移支付标准工资_不用软件计算9.1不考虑经费管理评价xl" xfId="1495"/>
    <cellStyle name="好_2009年一般性转移支付标准工资_不用软件计算9.1不考虑经费管理评价xl_2013.2.27文教口预算建议汇总表(第一次会后修改)" xfId="1496"/>
    <cellStyle name="好_2009年一般性转移支付标准工资_不用软件计算9.1不考虑经费管理评价xl_2013各科项目预算0322" xfId="1497"/>
    <cellStyle name="好_2009年一般性转移支付标准工资_不用软件计算9.1不考虑经费管理评价xl_Book1" xfId="1498"/>
    <cellStyle name="好_2009年一般性转移支付标准工资_不用软件计算9.1不考虑经费管理评价xl_分单位预算" xfId="1499"/>
    <cellStyle name="好_2009年一般性转移支付标准工资_不用软件计算9.1不考虑经费管理评价xl_开发区 2015年第二次报省市县财政预算表0618" xfId="1500"/>
    <cellStyle name="好_2009年一般性转移支付标准工资_不用软件计算9.1不考虑经费管理评价xl_开发区 2015年第二次报省市县财政预算表0624" xfId="1501"/>
    <cellStyle name="好_2009年一般性转移支付标准工资_不用软件计算9.1不考虑经费管理评价xl_人大审议法定民生支出" xfId="1502"/>
    <cellStyle name="好_2009年一般性转移支付标准工资_地方配套按人均增幅控制8.30xl" xfId="1503"/>
    <cellStyle name="好_2009年一般性转移支付标准工资_地方配套按人均增幅控制8.30xl_2013.2.27文教口预算建议汇总表(第一次会后修改)" xfId="1504"/>
    <cellStyle name="好_2009年一般性转移支付标准工资_地方配套按人均增幅控制8.30xl_2013各科项目预算0322" xfId="1505"/>
    <cellStyle name="好_2009年一般性转移支付标准工资_地方配套按人均增幅控制8.30xl_Book1" xfId="1506"/>
    <cellStyle name="好_2009年一般性转移支付标准工资_地方配套按人均增幅控制8.30xl_分单位预算" xfId="1507"/>
    <cellStyle name="好_2009年一般性转移支付标准工资_地方配套按人均增幅控制8.30xl_开发区 2015年第二次报省市县财政预算表0618" xfId="1508"/>
    <cellStyle name="好_2009年一般性转移支付标准工资_地方配套按人均增幅控制8.30xl_开发区 2015年第二次报省市县财政预算表0624" xfId="1509"/>
    <cellStyle name="好_2009年一般性转移支付标准工资_地方配套按人均增幅控制8.30xl_人大审议法定民生支出" xfId="1510"/>
    <cellStyle name="好_2009年一般性转移支付标准工资_地方配套按人均增幅控制8.30一般预算平均增幅、人均可用财力平均增幅两次控制、社会治安系数调整、案件数调整xl" xfId="1511"/>
    <cellStyle name="好_2009年一般性转移支付标准工资_地方配套按人均增幅控制8.30一般预算平均增幅、人均可用财力平均增幅两次控制、社会治安系数调整、案件数调整xl_2013.2.27文教口预算建议汇总表(第一次会后修改)" xfId="1512"/>
    <cellStyle name="好_2009年一般性转移支付标准工资_地方配套按人均增幅控制8.30一般预算平均增幅、人均可用财力平均增幅两次控制、社会治安系数调整、案件数调整xl_2013各科项目预算0322" xfId="1513"/>
    <cellStyle name="好_2009年一般性转移支付标准工资_地方配套按人均增幅控制8.30一般预算平均增幅、人均可用财力平均增幅两次控制、社会治安系数调整、案件数调整xl_Book1" xfId="1514"/>
    <cellStyle name="好_2009年一般性转移支付标准工资_地方配套按人均增幅控制8.30一般预算平均增幅、人均可用财力平均增幅两次控制、社会治安系数调整、案件数调整xl_分单位预算" xfId="1515"/>
    <cellStyle name="好_2009年一般性转移支付标准工资_地方配套按人均增幅控制8.30一般预算平均增幅、人均可用财力平均增幅两次控制、社会治安系数调整、案件数调整xl_开发区 2015年第二次报省市县财政预算表0618" xfId="1516"/>
    <cellStyle name="好_2009年一般性转移支付标准工资_地方配套按人均增幅控制8.30一般预算平均增幅、人均可用财力平均增幅两次控制、社会治安系数调整、案件数调整xl_开发区 2015年第二次报省市县财政预算表0624" xfId="1517"/>
    <cellStyle name="好_2009年一般性转移支付标准工资_地方配套按人均增幅控制8.30一般预算平均增幅、人均可用财力平均增幅两次控制、社会治安系数调整、案件数调整xl_人大审议法定民生支出" xfId="1518"/>
    <cellStyle name="好_2009年一般性转移支付标准工资_地方配套按人均增幅控制8.31（调整结案率后）xl" xfId="1519"/>
    <cellStyle name="好_2009年一般性转移支付标准工资_地方配套按人均增幅控制8.31（调整结案率后）xl_2013.2.27文教口预算建议汇总表(第一次会后修改)" xfId="1520"/>
    <cellStyle name="好_2009年一般性转移支付标准工资_地方配套按人均增幅控制8.31（调整结案率后）xl_2013各科项目预算0322" xfId="1521"/>
    <cellStyle name="好_2009年一般性转移支付标准工资_地方配套按人均增幅控制8.31（调整结案率后）xl_Book1" xfId="1522"/>
    <cellStyle name="好_2009年一般性转移支付标准工资_地方配套按人均增幅控制8.31（调整结案率后）xl_分单位预算" xfId="1523"/>
    <cellStyle name="好_2009年一般性转移支付标准工资_地方配套按人均增幅控制8.31（调整结案率后）xl_开发区 2015年第二次报省市县财政预算表0618" xfId="1524"/>
    <cellStyle name="好_2009年一般性转移支付标准工资_地方配套按人均增幅控制8.31（调整结案率后）xl_开发区 2015年第二次报省市县财政预算表0624" xfId="1525"/>
    <cellStyle name="好_2009年一般性转移支付标准工资_地方配套按人均增幅控制8.31（调整结案率后）xl_人大审议法定民生支出" xfId="1526"/>
    <cellStyle name="好_2009年一般性转移支付标准工资_分单位预算" xfId="1527"/>
    <cellStyle name="好_2009年一般性转移支付标准工资_奖励补助测算5.22测试" xfId="1528"/>
    <cellStyle name="好_2009年一般性转移支付标准工资_奖励补助测算5.22测试_2013.2.27文教口预算建议汇总表(第一次会后修改)" xfId="1529"/>
    <cellStyle name="好_2009年一般性转移支付标准工资_奖励补助测算5.22测试_2013各科项目预算0322" xfId="1530"/>
    <cellStyle name="好_2009年一般性转移支付标准工资_奖励补助测算5.22测试_Book1" xfId="1531"/>
    <cellStyle name="好_2009年一般性转移支付标准工资_奖励补助测算5.22测试_分单位预算" xfId="1532"/>
    <cellStyle name="好_2009年一般性转移支付标准工资_奖励补助测算5.22测试_开发区 2015年第二次报省市县财政预算表0618" xfId="1533"/>
    <cellStyle name="好_2009年一般性转移支付标准工资_奖励补助测算5.22测试_开发区 2015年第二次报省市县财政预算表0624" xfId="1534"/>
    <cellStyle name="好_2009年一般性转移支付标准工资_奖励补助测算5.22测试_人大审议法定民生支出" xfId="1535"/>
    <cellStyle name="好_2009年一般性转移支付标准工资_奖励补助测算5.23新" xfId="1536"/>
    <cellStyle name="好_2009年一般性转移支付标准工资_奖励补助测算5.23新_2013.2.27文教口预算建议汇总表(第一次会后修改)" xfId="1537"/>
    <cellStyle name="好_2009年一般性转移支付标准工资_奖励补助测算5.23新_2013各科项目预算0322" xfId="1538"/>
    <cellStyle name="好_2009年一般性转移支付标准工资_奖励补助测算5.23新_Book1" xfId="1539"/>
    <cellStyle name="好_2009年一般性转移支付标准工资_奖励补助测算5.23新_分单位预算" xfId="1540"/>
    <cellStyle name="好_2009年一般性转移支付标准工资_奖励补助测算5.23新_开发区 2015年第二次报省市县财政预算表0618" xfId="1541"/>
    <cellStyle name="好_2009年一般性转移支付标准工资_奖励补助测算5.23新_开发区 2015年第二次报省市县财政预算表0624" xfId="1542"/>
    <cellStyle name="好_2009年一般性转移支付标准工资_奖励补助测算5.23新_人大审议法定民生支出" xfId="1543"/>
    <cellStyle name="好_2009年一般性转移支付标准工资_奖励补助测算5.24冯铸" xfId="1544"/>
    <cellStyle name="好_2009年一般性转移支付标准工资_奖励补助测算5.24冯铸_2013.2.27文教口预算建议汇总表(第一次会后修改)" xfId="1545"/>
    <cellStyle name="好_2009年一般性转移支付标准工资_奖励补助测算5.24冯铸_2013各科项目预算0322" xfId="1546"/>
    <cellStyle name="好_2009年一般性转移支付标准工资_奖励补助测算5.24冯铸_Book1" xfId="1547"/>
    <cellStyle name="好_2009年一般性转移支付标准工资_奖励补助测算5.24冯铸_分单位预算" xfId="1548"/>
    <cellStyle name="好_2009年一般性转移支付标准工资_奖励补助测算5.24冯铸_开发区 2015年第二次报省市县财政预算表0618" xfId="1549"/>
    <cellStyle name="好_2009年一般性转移支付标准工资_奖励补助测算5.24冯铸_开发区 2015年第二次报省市县财政预算表0624" xfId="1550"/>
    <cellStyle name="好_2009年一般性转移支付标准工资_奖励补助测算5.24冯铸_人大审议法定民生支出" xfId="1551"/>
    <cellStyle name="好_2009年一般性转移支付标准工资_奖励补助测算7.23" xfId="1552"/>
    <cellStyle name="好_2009年一般性转移支付标准工资_奖励补助测算7.23_2013.2.27文教口预算建议汇总表(第一次会后修改)" xfId="1553"/>
    <cellStyle name="好_2009年一般性转移支付标准工资_奖励补助测算7.23_2013各科项目预算0322" xfId="1554"/>
    <cellStyle name="好_2009年一般性转移支付标准工资_奖励补助测算7.23_Book1" xfId="1555"/>
    <cellStyle name="好_2009年一般性转移支付标准工资_奖励补助测算7.23_分单位预算" xfId="1556"/>
    <cellStyle name="好_2009年一般性转移支付标准工资_奖励补助测算7.23_开发区 2015年第二次报省市县财政预算表0618" xfId="1557"/>
    <cellStyle name="好_2009年一般性转移支付标准工资_奖励补助测算7.23_开发区 2015年第二次报省市县财政预算表0624" xfId="1558"/>
    <cellStyle name="好_2009年一般性转移支付标准工资_奖励补助测算7.23_人大审议法定民生支出" xfId="1559"/>
    <cellStyle name="好_2009年一般性转移支付标准工资_奖励补助测算7.25" xfId="1560"/>
    <cellStyle name="好_2009年一般性转移支付标准工资_奖励补助测算7.25 (version 1) (version 1)" xfId="1561"/>
    <cellStyle name="好_2009年一般性转移支付标准工资_奖励补助测算7.25 (version 1) (version 1)_2013.2.27文教口预算建议汇总表(第一次会后修改)" xfId="1562"/>
    <cellStyle name="好_2009年一般性转移支付标准工资_奖励补助测算7.25 (version 1) (version 1)_2013各科项目预算0322" xfId="1563"/>
    <cellStyle name="好_2009年一般性转移支付标准工资_奖励补助测算7.25 (version 1) (version 1)_Book1" xfId="1564"/>
    <cellStyle name="好_2009年一般性转移支付标准工资_奖励补助测算7.25 (version 1) (version 1)_分单位预算" xfId="1565"/>
    <cellStyle name="好_2009年一般性转移支付标准工资_奖励补助测算7.25 (version 1) (version 1)_开发区 2015年第二次报省市县财政预算表0618" xfId="1566"/>
    <cellStyle name="好_2009年一般性转移支付标准工资_奖励补助测算7.25 (version 1) (version 1)_开发区 2015年第二次报省市县财政预算表0624" xfId="1567"/>
    <cellStyle name="好_2009年一般性转移支付标准工资_奖励补助测算7.25 (version 1) (version 1)_人大审议法定民生支出" xfId="1568"/>
    <cellStyle name="好_2009年一般性转移支付标准工资_奖励补助测算7.25_2013.2.27文教口预算建议汇总表(第一次会后修改)" xfId="1569"/>
    <cellStyle name="好_2009年一般性转移支付标准工资_奖励补助测算7.25_2013各科项目预算0322" xfId="1570"/>
    <cellStyle name="好_2009年一般性转移支付标准工资_奖励补助测算7.25_Book1" xfId="1571"/>
    <cellStyle name="好_2009年一般性转移支付标准工资_奖励补助测算7.25_分单位预算" xfId="1572"/>
    <cellStyle name="好_2009年一般性转移支付标准工资_奖励补助测算7.25_开发区 2015年第二次报省市县财政预算表0618" xfId="1573"/>
    <cellStyle name="好_2009年一般性转移支付标准工资_奖励补助测算7.25_开发区 2015年第二次报省市县财政预算表0624" xfId="1574"/>
    <cellStyle name="好_2009年一般性转移支付标准工资_奖励补助测算7.25_人大审议法定民生支出" xfId="1575"/>
    <cellStyle name="好_2009年一般性转移支付标准工资_开发区 2015年第二次报省市县财政预算表0618" xfId="1576"/>
    <cellStyle name="好_2009年一般性转移支付标准工资_开发区 2015年第二次报省市县财政预算表0624" xfId="1577"/>
    <cellStyle name="好_2009年一般性转移支付标准工资_人大审议法定民生支出" xfId="1578"/>
    <cellStyle name="好_2013.2.27文教口预算建议汇总表(第一次会后修改)" xfId="1579"/>
    <cellStyle name="好_2013各科项目预算0307（发回科室压缩）" xfId="1580"/>
    <cellStyle name="好_2013各科项目预算0322" xfId="1581"/>
    <cellStyle name="好_2013年地方财政预算表（城区第二次）" xfId="1582"/>
    <cellStyle name="好_530623_2006年县级财政报表附表" xfId="1583"/>
    <cellStyle name="好_530623_2006年县级财政报表附表_2013.2.27文教口预算建议汇总表(第一次会后修改)" xfId="1584"/>
    <cellStyle name="好_530623_2006年县级财政报表附表_2013各科项目预算0322" xfId="1585"/>
    <cellStyle name="好_530623_2006年县级财政报表附表_Book1" xfId="1586"/>
    <cellStyle name="好_530623_2006年县级财政报表附表_分单位预算" xfId="1587"/>
    <cellStyle name="好_530623_2006年县级财政报表附表_开发区 2015年第二次报省市县财政预算表0618" xfId="1588"/>
    <cellStyle name="好_530623_2006年县级财政报表附表_开发区 2015年第二次报省市县财政预算表0624" xfId="1589"/>
    <cellStyle name="好_530623_2006年县级财政报表附表_人大审议法定民生支出" xfId="1590"/>
    <cellStyle name="好_530629_2006年县级财政报表附表" xfId="1591"/>
    <cellStyle name="好_530629_2006年县级财政报表附表_2013.2.27文教口预算建议汇总表(第一次会后修改)" xfId="1592"/>
    <cellStyle name="好_530629_2006年县级财政报表附表_2013各科项目预算0322" xfId="1593"/>
    <cellStyle name="好_530629_2006年县级财政报表附表_Book1" xfId="1594"/>
    <cellStyle name="好_530629_2006年县级财政报表附表_分单位预算" xfId="1595"/>
    <cellStyle name="好_530629_2006年县级财政报表附表_开发区 2015年第二次报省市县财政预算表0618" xfId="1596"/>
    <cellStyle name="好_530629_2006年县级财政报表附表_开发区 2015年第二次报省市县财政预算表0624" xfId="1597"/>
    <cellStyle name="好_530629_2006年县级财政报表附表_人大审议法定民生支出" xfId="1598"/>
    <cellStyle name="好_5334_2006年迪庆县级财政报表附表" xfId="1599"/>
    <cellStyle name="好_5334_2006年迪庆县级财政报表附表_2013.2.27文教口预算建议汇总表(第一次会后修改)" xfId="1600"/>
    <cellStyle name="好_5334_2006年迪庆县级财政报表附表_2013各科项目预算0322" xfId="1601"/>
    <cellStyle name="好_5334_2006年迪庆县级财政报表附表_Book1" xfId="1602"/>
    <cellStyle name="好_5334_2006年迪庆县级财政报表附表_分单位预算" xfId="1603"/>
    <cellStyle name="好_5334_2006年迪庆县级财政报表附表_开发区 2015年第二次报省市县财政预算表0618" xfId="1604"/>
    <cellStyle name="好_5334_2006年迪庆县级财政报表附表_开发区 2015年第二次报省市县财政预算表0624" xfId="1605"/>
    <cellStyle name="好_5334_2006年迪庆县级财政报表附表_人大审议法定民生支出" xfId="1606"/>
    <cellStyle name="好_Book1" xfId="1607"/>
    <cellStyle name="好_Book1_1" xfId="1608"/>
    <cellStyle name="好_Book1_1_2012年文教科审核单位目预算(修改后)" xfId="1609"/>
    <cellStyle name="好_Book1_1_2012年文教科审核单位目预算(修改后)_2013各科项目预算0322" xfId="1610"/>
    <cellStyle name="好_Book1_1_2012年文教科审核单位目预算(修改后)_Book1" xfId="1611"/>
    <cellStyle name="好_Book1_1_2012年文教科审核单位目预算(修改后)_分单位预算" xfId="1612"/>
    <cellStyle name="好_Book1_1_2012年文教科审核单位目预算(修改后)_开发区 2015年第二次报省市县财政预算表0618" xfId="1613"/>
    <cellStyle name="好_Book1_1_2012年文教科审核单位目预算(修改后)_开发区 2015年第二次报省市县财政预算表0624" xfId="1614"/>
    <cellStyle name="好_Book1_1_2012年文教科审核单位目预算(修改后)_人大审议法定民生支出" xfId="1615"/>
    <cellStyle name="好_Book1_1_2012年文教科预算(报预算科)" xfId="1616"/>
    <cellStyle name="好_Book1_1_2012年文教科预算(报预算科)_2013各科项目预算0322" xfId="1617"/>
    <cellStyle name="好_Book1_1_2012年文教科预算(报预算科)_Book1" xfId="1618"/>
    <cellStyle name="好_Book1_1_2012年文教科预算(报预算科)_分单位预算" xfId="1619"/>
    <cellStyle name="好_Book1_1_2012年文教科预算(报预算科)_开发区 2015年第二次报省市县财政预算表0618" xfId="1620"/>
    <cellStyle name="好_Book1_1_2012年文教科预算(报预算科)_开发区 2015年第二次报省市县财政预算表0624" xfId="1621"/>
    <cellStyle name="好_Book1_1_2012年文教科预算(报预算科)_人大审议法定民生支出" xfId="1622"/>
    <cellStyle name="好_Book1_1_2012年文教科预算(报预算科5月10日)" xfId="1623"/>
    <cellStyle name="好_Book1_1_2012年文教科预算(报预算科5月10日)_2013各科项目预算0322" xfId="1624"/>
    <cellStyle name="好_Book1_1_2012年文教科预算(报预算科5月10日)_Book1" xfId="1625"/>
    <cellStyle name="好_Book1_1_2012年文教科预算(报预算科5月10日)_分单位预算" xfId="1626"/>
    <cellStyle name="好_Book1_1_2012年文教科预算(报预算科5月10日)_开发区 2015年第二次报省市县财政预算表0618" xfId="1627"/>
    <cellStyle name="好_Book1_1_2012年文教科预算(报预算科5月10日)_开发区 2015年第二次报省市县财政预算表0624" xfId="1628"/>
    <cellStyle name="好_Book1_1_2012年文教科预算(报预算科5月10日)_人大审议法定民生支出" xfId="1629"/>
    <cellStyle name="好_Book1_2" xfId="1630"/>
    <cellStyle name="好_Book1_2_2013.2.27文教口预算建议汇总表(第一次会后修改)" xfId="1631"/>
    <cellStyle name="好_Book1_2_2013各科项目预算0322" xfId="1632"/>
    <cellStyle name="好_Book1_2_Book1" xfId="1633"/>
    <cellStyle name="好_Book1_2_分单位预算" xfId="1634"/>
    <cellStyle name="好_Book1_2_开发区 2015年第二次报省市县财政预算表0618" xfId="1635"/>
    <cellStyle name="好_Book1_2_开发区 2015年第二次报省市县财政预算表0624" xfId="1636"/>
    <cellStyle name="好_Book1_2_人大审议法定民生支出" xfId="1637"/>
    <cellStyle name="好_Book1_2013年地方财政分县区收支预算表" xfId="1638"/>
    <cellStyle name="好_Book1_2013年地方财政分县区收支预算表_开发区 2015年第二次报省市县财政预算表0618" xfId="1639"/>
    <cellStyle name="好_Book1_2013年地方财政分县区收支预算表_开发区 2015年第二次报省市县财政预算表0624" xfId="1640"/>
    <cellStyle name="好_Book1_2013年地方财政预算表（城区第二次）" xfId="1641"/>
    <cellStyle name="好_Book1_3" xfId="1642"/>
    <cellStyle name="好_Book1_3_2013.2.27文教口预算建议汇总表(第一次会后修改)" xfId="1643"/>
    <cellStyle name="好_Book1_3_2013各科项目预算0322" xfId="1644"/>
    <cellStyle name="好_Book1_3_Book1" xfId="1645"/>
    <cellStyle name="好_Book1_3_分单位预算" xfId="1646"/>
    <cellStyle name="好_Book1_3_开发区 2015年第二次报省市县财政预算表0618" xfId="1647"/>
    <cellStyle name="好_Book1_3_开发区 2015年第二次报省市县财政预算表0624" xfId="1648"/>
    <cellStyle name="好_Book1_3_人大审议法定民生支出" xfId="1649"/>
    <cellStyle name="好_Book1_4" xfId="1650"/>
    <cellStyle name="好_Book1_4_开发区 2015年第二次报省市县财政预算表0618" xfId="1651"/>
    <cellStyle name="好_Book1_4_开发区 2015年第二次报省市县财政预算表0624" xfId="1652"/>
    <cellStyle name="好_Book1_Book1" xfId="1653"/>
    <cellStyle name="好_Book1_Book1_开发区 2015年第二次报省市县财政预算表0618" xfId="1654"/>
    <cellStyle name="好_Book1_Book1_开发区 2015年第二次报省市县财政预算表0624" xfId="1655"/>
    <cellStyle name="好_Book1_年初可执行指标录入" xfId="1656"/>
    <cellStyle name="好_Book1_年初可执行指标录入_开发区 2015年第二次报省市县财政预算表0618" xfId="1657"/>
    <cellStyle name="好_Book1_年初可执行指标录入_开发区 2015年第二次报省市县财政预算表0624" xfId="1658"/>
    <cellStyle name="好_Book1_县公司" xfId="1659"/>
    <cellStyle name="好_Book1_县公司_2013.2.27文教口预算建议汇总表(第一次会后修改)" xfId="1660"/>
    <cellStyle name="好_Book1_县公司_2013各科项目预算0322" xfId="1661"/>
    <cellStyle name="好_Book1_县公司_Book1" xfId="1662"/>
    <cellStyle name="好_Book1_县公司_分单位预算" xfId="1663"/>
    <cellStyle name="好_Book1_县公司_开发区 2015年第二次报省市县财政预算表0618" xfId="1664"/>
    <cellStyle name="好_Book1_县公司_开发区 2015年第二次报省市县财政预算表0624" xfId="1665"/>
    <cellStyle name="好_Book1_县公司_人大审议法定民生支出" xfId="1666"/>
    <cellStyle name="好_Book1_阳泉市2013年第一次报省预算（全市0227）" xfId="1667"/>
    <cellStyle name="好_Book1_阳泉市2013预算测算（第二次）" xfId="1668"/>
    <cellStyle name="好_Book1_银行账户情况表_2010年12月" xfId="1669"/>
    <cellStyle name="好_Book1_银行账户情况表_2010年12月_2013.2.27文教口预算建议汇总表(第一次会后修改)" xfId="1670"/>
    <cellStyle name="好_Book1_银行账户情况表_2010年12月_2013各科项目预算0322" xfId="1671"/>
    <cellStyle name="好_Book1_银行账户情况表_2010年12月_Book1" xfId="1672"/>
    <cellStyle name="好_Book1_银行账户情况表_2010年12月_分单位预算" xfId="1673"/>
    <cellStyle name="好_Book1_银行账户情况表_2010年12月_开发区 2015年第二次报省市县财政预算表0618" xfId="1674"/>
    <cellStyle name="好_Book1_银行账户情况表_2010年12月_开发区 2015年第二次报省市县财政预算表0624" xfId="1675"/>
    <cellStyle name="好_Book1_银行账户情况表_2010年12月_人大审议法定民生支出" xfId="1676"/>
    <cellStyle name="好_Book2" xfId="1677"/>
    <cellStyle name="好_Book2_2012年财政收入任务分配情况表0326.xls01" xfId="1678"/>
    <cellStyle name="好_Book2_2012年财政收入任务分配情况表0326.xls01_2013.2.27文教口预算建议汇总表(第一次会后修改)" xfId="1679"/>
    <cellStyle name="好_Book2_2012年财政收入任务分配情况表0326.xls01_2013各科项目预算0322" xfId="1680"/>
    <cellStyle name="好_Book2_2012年财政收入任务分配情况表0326.xls01_Book1" xfId="1681"/>
    <cellStyle name="好_Book2_2012年财政收入任务分配情况表0326.xls01_分单位预算" xfId="1682"/>
    <cellStyle name="好_Book2_2012年财政收入任务分配情况表0326.xls01_开发区 2015年第二次报省市县财政预算表0618" xfId="1683"/>
    <cellStyle name="好_Book2_2012年财政收入任务分配情况表0326.xls01_开发区 2015年第二次报省市县财政预算表0624" xfId="1684"/>
    <cellStyle name="好_Book2_2012年财政收入任务分配情况表0326.xls01_人大审议法定民生支出" xfId="1685"/>
    <cellStyle name="好_Book2_2012年全市预算（报省）" xfId="1686"/>
    <cellStyle name="好_Book2_2012年全市预算（报省）_2013.2.27文教口预算建议汇总表(第一次会后修改)" xfId="1687"/>
    <cellStyle name="好_Book2_2012年全市预算（报省）_2013各科项目预算0322" xfId="1688"/>
    <cellStyle name="好_Book2_2012年全市预算（报省）_Book1" xfId="1689"/>
    <cellStyle name="好_Book2_2012年全市预算（报省）_分单位预算" xfId="1690"/>
    <cellStyle name="好_Book2_2012年全市预算（报省）_开发区 2015年第二次报省市县财政预算表0618" xfId="1691"/>
    <cellStyle name="好_Book2_2012年全市预算（报省）_开发区 2015年第二次报省市县财政预算表0624" xfId="1692"/>
    <cellStyle name="好_Book2_2012年全市预算（报省）_人大审议法定民生支出" xfId="1693"/>
    <cellStyle name="好_Book2_2013年财政收入任务分配情况表" xfId="1694"/>
    <cellStyle name="好_Book2_2013年分税种收入完成表" xfId="1698"/>
    <cellStyle name="好_Book2_2013年收入任务考核表" xfId="1699"/>
    <cellStyle name="好_Book2_2013年收入预算调整表" xfId="1700"/>
    <cellStyle name="好_Book2_2013年调整预算收入分配表" xfId="1695"/>
    <cellStyle name="好_Book2_2013年调整预算收入分配表_开发区 2015年第二次报省市县财政预算表0618" xfId="1696"/>
    <cellStyle name="好_Book2_2013年调整预算收入分配表_开发区 2015年第二次报省市县财政预算表0624" xfId="1697"/>
    <cellStyle name="好_Book2_2014年财政工作会收入分配表" xfId="1701"/>
    <cellStyle name="好_Book2_2014年分税种收入完成表" xfId="1702"/>
    <cellStyle name="好_Book2_2014年基金及财政专项收入测算" xfId="1703"/>
    <cellStyle name="好_Book2_2014年提交政府常务会草案" xfId="1704"/>
    <cellStyle name="好_Book2_2015年第二次报省收入预算表" xfId="1705"/>
    <cellStyle name="好_Book2_2015年分税种收入预计表" xfId="1706"/>
    <cellStyle name="好_Book2_Book1" xfId="1707"/>
    <cellStyle name="好_Book2_结算测算" xfId="1708"/>
    <cellStyle name="好_Book2_结算测算_开发区 2015年第二次报省市县财政预算表0618" xfId="1709"/>
    <cellStyle name="好_Book2_结算测算_开发区 2015年第二次报省市县财政预算表0624" xfId="1710"/>
    <cellStyle name="好_Book2_开发区 2015年第二次报省市县财政预算表0618" xfId="1711"/>
    <cellStyle name="好_Book2_开发区 2015年第二次报省市县财政预算表0624" xfId="1712"/>
    <cellStyle name="好_M01-2(州市补助收入)" xfId="1713"/>
    <cellStyle name="好_M01-2(州市补助收入)_2013.2.27文教口预算建议汇总表(第一次会后修改)" xfId="1714"/>
    <cellStyle name="好_M01-2(州市补助收入)_2013各科项目预算0322" xfId="1715"/>
    <cellStyle name="好_M01-2(州市补助收入)_Book1" xfId="1716"/>
    <cellStyle name="好_M01-2(州市补助收入)_分单位预算" xfId="1717"/>
    <cellStyle name="好_M01-2(州市补助收入)_开发区 2015年第二次报省市县财政预算表0618" xfId="1718"/>
    <cellStyle name="好_M01-2(州市补助收入)_开发区 2015年第二次报省市县财政预算表0624" xfId="1719"/>
    <cellStyle name="好_M01-2(州市补助收入)_人大审议法定民生支出" xfId="1720"/>
    <cellStyle name="好_M03" xfId="1721"/>
    <cellStyle name="好_M03_2013.2.27文教口预算建议汇总表(第一次会后修改)" xfId="1722"/>
    <cellStyle name="好_M03_2013各科项目预算0322" xfId="1723"/>
    <cellStyle name="好_M03_Book1" xfId="1724"/>
    <cellStyle name="好_M03_分单位预算" xfId="1725"/>
    <cellStyle name="好_M03_开发区 2015年第二次报省市县财政预算表0618" xfId="1726"/>
    <cellStyle name="好_M03_开发区 2015年第二次报省市县财政预算表0624" xfId="1727"/>
    <cellStyle name="好_M03_人大审议法定民生支出" xfId="1728"/>
    <cellStyle name="好_不用软件计算9.1不考虑经费管理评价xl" xfId="1729"/>
    <cellStyle name="好_不用软件计算9.1不考虑经费管理评价xl_2013.2.27文教口预算建议汇总表(第一次会后修改)" xfId="1730"/>
    <cellStyle name="好_不用软件计算9.1不考虑经费管理评价xl_2013各科项目预算0322" xfId="1731"/>
    <cellStyle name="好_不用软件计算9.1不考虑经费管理评价xl_Book1" xfId="1732"/>
    <cellStyle name="好_不用软件计算9.1不考虑经费管理评价xl_分单位预算" xfId="1733"/>
    <cellStyle name="好_不用软件计算9.1不考虑经费管理评价xl_开发区 2015年第二次报省市县财政预算表0618" xfId="1734"/>
    <cellStyle name="好_不用软件计算9.1不考虑经费管理评价xl_开发区 2015年第二次报省市县财政预算表0624" xfId="1735"/>
    <cellStyle name="好_不用软件计算9.1不考虑经费管理评价xl_人大审议法定民生支出" xfId="1736"/>
    <cellStyle name="好_财政供养人员" xfId="1737"/>
    <cellStyle name="好_财政供养人员_2013.2.27文教口预算建议汇总表(第一次会后修改)" xfId="1738"/>
    <cellStyle name="好_财政供养人员_2013各科项目预算0322" xfId="1739"/>
    <cellStyle name="好_财政供养人员_Book1" xfId="1740"/>
    <cellStyle name="好_财政供养人员_分单位预算" xfId="1741"/>
    <cellStyle name="好_财政供养人员_开发区 2015年第二次报省市县财政预算表0618" xfId="1742"/>
    <cellStyle name="好_财政供养人员_开发区 2015年第二次报省市县财政预算表0624" xfId="1743"/>
    <cellStyle name="好_财政供养人员_人大审议法定民生支出" xfId="1744"/>
    <cellStyle name="好_财政支出对上级的依赖程度" xfId="1745"/>
    <cellStyle name="好_财政支出对上级的依赖程度_2013.2.27文教口预算建议汇总表(第一次会后修改)" xfId="1746"/>
    <cellStyle name="好_财政支出对上级的依赖程度_2013各科项目预算0322" xfId="1747"/>
    <cellStyle name="好_财政支出对上级的依赖程度_Book1" xfId="1748"/>
    <cellStyle name="好_财政支出对上级的依赖程度_分单位预算" xfId="1749"/>
    <cellStyle name="好_财政支出对上级的依赖程度_开发区 2015年第二次报省市县财政预算表0618" xfId="1750"/>
    <cellStyle name="好_财政支出对上级的依赖程度_开发区 2015年第二次报省市县财政预算表0624" xfId="1751"/>
    <cellStyle name="好_财政支出对上级的依赖程度_人大审议法定民生支出" xfId="1752"/>
    <cellStyle name="好_城建0308" xfId="1753"/>
    <cellStyle name="好_城建部门" xfId="1754"/>
    <cellStyle name="好_城建部门_2013.2.27文教口预算建议汇总表(第一次会后修改)" xfId="1755"/>
    <cellStyle name="好_城建部门_2013各科项目预算0322" xfId="1756"/>
    <cellStyle name="好_城建部门_Book1" xfId="1757"/>
    <cellStyle name="好_城建部门_分单位预算" xfId="1758"/>
    <cellStyle name="好_城建部门_开发区 2015年第二次报省市县财政预算表0618" xfId="1759"/>
    <cellStyle name="好_城建部门_开发区 2015年第二次报省市县财政预算表0624" xfId="1760"/>
    <cellStyle name="好_城建部门_人大审议法定民生支出" xfId="1761"/>
    <cellStyle name="好_地方配套按人均增幅控制8.30xl" xfId="1762"/>
    <cellStyle name="好_地方配套按人均增幅控制8.30xl_2013.2.27文教口预算建议汇总表(第一次会后修改)" xfId="1763"/>
    <cellStyle name="好_地方配套按人均增幅控制8.30xl_2013各科项目预算0322" xfId="1764"/>
    <cellStyle name="好_地方配套按人均增幅控制8.30xl_Book1" xfId="1765"/>
    <cellStyle name="好_地方配套按人均增幅控制8.30xl_分单位预算" xfId="1766"/>
    <cellStyle name="好_地方配套按人均增幅控制8.30xl_开发区 2015年第二次报省市县财政预算表0618" xfId="1767"/>
    <cellStyle name="好_地方配套按人均增幅控制8.30xl_开发区 2015年第二次报省市县财政预算表0624" xfId="1768"/>
    <cellStyle name="好_地方配套按人均增幅控制8.30xl_人大审议法定民生支出" xfId="1769"/>
    <cellStyle name="好_地方配套按人均增幅控制8.30一般预算平均增幅、人均可用财力平均增幅两次控制、社会治安系数调整、案件数调整xl" xfId="1770"/>
    <cellStyle name="好_地方配套按人均增幅控制8.30一般预算平均增幅、人均可用财力平均增幅两次控制、社会治安系数调整、案件数调整xl_2013.2.27文教口预算建议汇总表(第一次会后修改)" xfId="1771"/>
    <cellStyle name="好_地方配套按人均增幅控制8.30一般预算平均增幅、人均可用财力平均增幅两次控制、社会治安系数调整、案件数调整xl_2013各科项目预算0322" xfId="1772"/>
    <cellStyle name="好_地方配套按人均增幅控制8.30一般预算平均增幅、人均可用财力平均增幅两次控制、社会治安系数调整、案件数调整xl_Book1" xfId="1773"/>
    <cellStyle name="好_地方配套按人均增幅控制8.30一般预算平均增幅、人均可用财力平均增幅两次控制、社会治安系数调整、案件数调整xl_分单位预算" xfId="1774"/>
    <cellStyle name="好_地方配套按人均增幅控制8.30一般预算平均增幅、人均可用财力平均增幅两次控制、社会治安系数调整、案件数调整xl_开发区 2015年第二次报省市县财政预算表0618" xfId="1775"/>
    <cellStyle name="好_地方配套按人均增幅控制8.30一般预算平均增幅、人均可用财力平均增幅两次控制、社会治安系数调整、案件数调整xl_开发区 2015年第二次报省市县财政预算表0624" xfId="1776"/>
    <cellStyle name="好_地方配套按人均增幅控制8.30一般预算平均增幅、人均可用财力平均增幅两次控制、社会治安系数调整、案件数调整xl_人大审议法定民生支出" xfId="1777"/>
    <cellStyle name="好_地方配套按人均增幅控制8.31（调整结案率后）xl" xfId="1778"/>
    <cellStyle name="好_地方配套按人均增幅控制8.31（调整结案率后）xl_2013.2.27文教口预算建议汇总表(第一次会后修改)" xfId="1779"/>
    <cellStyle name="好_地方配套按人均增幅控制8.31（调整结案率后）xl_2013各科项目预算0322" xfId="1780"/>
    <cellStyle name="好_地方配套按人均增幅控制8.31（调整结案率后）xl_Book1" xfId="1781"/>
    <cellStyle name="好_地方配套按人均增幅控制8.31（调整结案率后）xl_分单位预算" xfId="1782"/>
    <cellStyle name="好_地方配套按人均增幅控制8.31（调整结案率后）xl_开发区 2015年第二次报省市县财政预算表0618" xfId="1783"/>
    <cellStyle name="好_地方配套按人均增幅控制8.31（调整结案率后）xl_开发区 2015年第二次报省市县财政预算表0624" xfId="1784"/>
    <cellStyle name="好_地方配套按人均增幅控制8.31（调整结案率后）xl_人大审议法定民生支出" xfId="1785"/>
    <cellStyle name="好_第五部分(才淼、饶永宏）" xfId="1786"/>
    <cellStyle name="好_第五部分(才淼、饶永宏）_2013.2.27文教口预算建议汇总表(第一次会后修改)" xfId="1787"/>
    <cellStyle name="好_第五部分(才淼、饶永宏）_2013各科项目预算0322" xfId="1788"/>
    <cellStyle name="好_第五部分(才淼、饶永宏）_Book1" xfId="1789"/>
    <cellStyle name="好_第五部分(才淼、饶永宏）_分单位预算" xfId="1790"/>
    <cellStyle name="好_第五部分(才淼、饶永宏）_开发区 2015年第二次报省市县财政预算表0618" xfId="1791"/>
    <cellStyle name="好_第五部分(才淼、饶永宏）_开发区 2015年第二次报省市县财政预算表0624" xfId="1792"/>
    <cellStyle name="好_第五部分(才淼、饶永宏）_人大审议法定民生支出" xfId="1793"/>
    <cellStyle name="好_第一部分：综合全" xfId="1794"/>
    <cellStyle name="好_第一部分：综合全_2013.2.27文教口预算建议汇总表(第一次会后修改)" xfId="1795"/>
    <cellStyle name="好_第一部分：综合全_2013各科项目预算0322" xfId="1796"/>
    <cellStyle name="好_第一部分：综合全_Book1" xfId="1797"/>
    <cellStyle name="好_第一部分：综合全_分单位预算" xfId="1798"/>
    <cellStyle name="好_第一部分：综合全_开发区 2015年第二次报省市县财政预算表0618" xfId="1799"/>
    <cellStyle name="好_第一部分：综合全_开发区 2015年第二次报省市县财政预算表0624" xfId="1800"/>
    <cellStyle name="好_第一部分：综合全_人大审议法定民生支出" xfId="1801"/>
    <cellStyle name="好_分单位预算" xfId="1802"/>
    <cellStyle name="好_副本2015年财政预算表（城区）" xfId="1803"/>
    <cellStyle name="好_副本2015年财政预算表（发各市、省直管县）" xfId="1804"/>
    <cellStyle name="好_高中教师人数（教育厅1.6日提供）" xfId="1805"/>
    <cellStyle name="好_高中教师人数（教育厅1.6日提供）_2013.2.27文教口预算建议汇总表(第一次会后修改)" xfId="1806"/>
    <cellStyle name="好_高中教师人数（教育厅1.6日提供）_2013各科项目预算0322" xfId="1807"/>
    <cellStyle name="好_高中教师人数（教育厅1.6日提供）_Book1" xfId="1808"/>
    <cellStyle name="好_高中教师人数（教育厅1.6日提供）_分单位预算" xfId="1809"/>
    <cellStyle name="好_高中教师人数（教育厅1.6日提供）_开发区 2015年第二次报省市县财政预算表0618" xfId="1810"/>
    <cellStyle name="好_高中教师人数（教育厅1.6日提供）_开发区 2015年第二次报省市县财政预算表0624" xfId="1811"/>
    <cellStyle name="好_高中教师人数（教育厅1.6日提供）_人大审议法定民生支出" xfId="1812"/>
    <cellStyle name="好_汇总" xfId="1813"/>
    <cellStyle name="好_汇总_2013.2.27文教口预算建议汇总表(第一次会后修改)" xfId="1814"/>
    <cellStyle name="好_汇总_2013各科项目预算0322" xfId="1815"/>
    <cellStyle name="好_汇总_Book1" xfId="1816"/>
    <cellStyle name="好_汇总_分单位预算" xfId="1817"/>
    <cellStyle name="好_汇总_开发区 2015年第二次报省市县财政预算表0618" xfId="1818"/>
    <cellStyle name="好_汇总_开发区 2015年第二次报省市县财政预算表0624" xfId="1819"/>
    <cellStyle name="好_汇总_人大审议法定民生支出" xfId="1820"/>
    <cellStyle name="好_汇总-县级财政报表附表" xfId="1821"/>
    <cellStyle name="好_汇总-县级财政报表附表_2013.2.27文教口预算建议汇总表(第一次会后修改)" xfId="1822"/>
    <cellStyle name="好_汇总-县级财政报表附表_2013各科项目预算0322" xfId="1823"/>
    <cellStyle name="好_汇总-县级财政报表附表_Book1" xfId="1824"/>
    <cellStyle name="好_汇总-县级财政报表附表_分单位预算" xfId="1825"/>
    <cellStyle name="好_汇总-县级财政报表附表_开发区 2015年第二次报省市县财政预算表0618" xfId="1826"/>
    <cellStyle name="好_汇总-县级财政报表附表_开发区 2015年第二次报省市县财政预算表0624" xfId="1827"/>
    <cellStyle name="好_汇总-县级财政报表附表_人大审议法定民生支出" xfId="1828"/>
    <cellStyle name="好_基础数据分析" xfId="1829"/>
    <cellStyle name="好_基础数据分析_2013.2.27文教口预算建议汇总表(第一次会后修改)" xfId="1830"/>
    <cellStyle name="好_基础数据分析_2013各科项目预算0322" xfId="1831"/>
    <cellStyle name="好_基础数据分析_Book1" xfId="1832"/>
    <cellStyle name="好_基础数据分析_分单位预算" xfId="1833"/>
    <cellStyle name="好_基础数据分析_开发区 2015年第二次报省市县财政预算表0618" xfId="1834"/>
    <cellStyle name="好_基础数据分析_开发区 2015年第二次报省市县财政预算表0624" xfId="1835"/>
    <cellStyle name="好_基础数据分析_人大审议法定民生支出" xfId="1836"/>
    <cellStyle name="好_检验表" xfId="1837"/>
    <cellStyle name="好_检验表（调整后）" xfId="1838"/>
    <cellStyle name="好_检验表（调整后）_2013.2.27文教口预算建议汇总表(第一次会后修改)" xfId="1839"/>
    <cellStyle name="好_检验表（调整后）_2013各科项目预算0322" xfId="1840"/>
    <cellStyle name="好_检验表（调整后）_Book1" xfId="1841"/>
    <cellStyle name="好_检验表（调整后）_分单位预算" xfId="1842"/>
    <cellStyle name="好_检验表（调整后）_开发区 2015年第二次报省市县财政预算表0618" xfId="1843"/>
    <cellStyle name="好_检验表（调整后）_开发区 2015年第二次报省市县财政预算表0624" xfId="1844"/>
    <cellStyle name="好_检验表（调整后）_人大审议法定民生支出" xfId="1845"/>
    <cellStyle name="好_检验表_2013.2.27文教口预算建议汇总表(第一次会后修改)" xfId="1846"/>
    <cellStyle name="好_检验表_2013各科项目预算0322" xfId="1847"/>
    <cellStyle name="好_检验表_Book1" xfId="1848"/>
    <cellStyle name="好_检验表_分单位预算" xfId="1849"/>
    <cellStyle name="好_检验表_开发区 2015年第二次报省市县财政预算表0618" xfId="1850"/>
    <cellStyle name="好_检验表_开发区 2015年第二次报省市县财政预算表0624" xfId="1851"/>
    <cellStyle name="好_检验表_人大审议法定民生支出" xfId="1852"/>
    <cellStyle name="好_建行" xfId="1853"/>
    <cellStyle name="好_建行_2013.2.27文教口预算建议汇总表(第一次会后修改)" xfId="1854"/>
    <cellStyle name="好_建行_2013各科项目预算0322" xfId="1855"/>
    <cellStyle name="好_建行_Book1" xfId="1856"/>
    <cellStyle name="好_建行_分单位预算" xfId="1857"/>
    <cellStyle name="好_建行_开发区 2015年第二次报省市县财政预算表0618" xfId="1858"/>
    <cellStyle name="好_建行_开发区 2015年第二次报省市县财政预算表0624" xfId="1859"/>
    <cellStyle name="好_建行_人大审议法定民生支出" xfId="1860"/>
    <cellStyle name="好_奖励补助测算5.22测试" xfId="1861"/>
    <cellStyle name="好_奖励补助测算5.22测试_2013.2.27文教口预算建议汇总表(第一次会后修改)" xfId="1862"/>
    <cellStyle name="好_奖励补助测算5.22测试_2013各科项目预算0322" xfId="1863"/>
    <cellStyle name="好_奖励补助测算5.22测试_Book1" xfId="1864"/>
    <cellStyle name="好_奖励补助测算5.22测试_分单位预算" xfId="1865"/>
    <cellStyle name="好_奖励补助测算5.22测试_开发区 2015年第二次报省市县财政预算表0618" xfId="1866"/>
    <cellStyle name="好_奖励补助测算5.22测试_开发区 2015年第二次报省市县财政预算表0624" xfId="1867"/>
    <cellStyle name="好_奖励补助测算5.22测试_人大审议法定民生支出" xfId="1868"/>
    <cellStyle name="好_奖励补助测算5.23新" xfId="1869"/>
    <cellStyle name="好_奖励补助测算5.23新_2013.2.27文教口预算建议汇总表(第一次会后修改)" xfId="1870"/>
    <cellStyle name="好_奖励补助测算5.23新_2013各科项目预算0322" xfId="1871"/>
    <cellStyle name="好_奖励补助测算5.23新_Book1" xfId="1872"/>
    <cellStyle name="好_奖励补助测算5.23新_分单位预算" xfId="1873"/>
    <cellStyle name="好_奖励补助测算5.23新_开发区 2015年第二次报省市县财政预算表0618" xfId="1874"/>
    <cellStyle name="好_奖励补助测算5.23新_开发区 2015年第二次报省市县财政预算表0624" xfId="1875"/>
    <cellStyle name="好_奖励补助测算5.23新_人大审议法定民生支出" xfId="1876"/>
    <cellStyle name="好_奖励补助测算5.24冯铸" xfId="1877"/>
    <cellStyle name="好_奖励补助测算5.24冯铸_2013.2.27文教口预算建议汇总表(第一次会后修改)" xfId="1878"/>
    <cellStyle name="好_奖励补助测算5.24冯铸_2013各科项目预算0322" xfId="1879"/>
    <cellStyle name="好_奖励补助测算5.24冯铸_Book1" xfId="1880"/>
    <cellStyle name="好_奖励补助测算5.24冯铸_分单位预算" xfId="1881"/>
    <cellStyle name="好_奖励补助测算5.24冯铸_开发区 2015年第二次报省市县财政预算表0618" xfId="1882"/>
    <cellStyle name="好_奖励补助测算5.24冯铸_开发区 2015年第二次报省市县财政预算表0624" xfId="1883"/>
    <cellStyle name="好_奖励补助测算5.24冯铸_人大审议法定民生支出" xfId="1884"/>
    <cellStyle name="好_奖励补助测算7.23" xfId="1885"/>
    <cellStyle name="好_奖励补助测算7.23_2013.2.27文教口预算建议汇总表(第一次会后修改)" xfId="1886"/>
    <cellStyle name="好_奖励补助测算7.23_2013各科项目预算0322" xfId="1887"/>
    <cellStyle name="好_奖励补助测算7.23_Book1" xfId="1888"/>
    <cellStyle name="好_奖励补助测算7.23_分单位预算" xfId="1889"/>
    <cellStyle name="好_奖励补助测算7.23_开发区 2015年第二次报省市县财政预算表0618" xfId="1890"/>
    <cellStyle name="好_奖励补助测算7.23_开发区 2015年第二次报省市县财政预算表0624" xfId="1891"/>
    <cellStyle name="好_奖励补助测算7.23_人大审议法定民生支出" xfId="1892"/>
    <cellStyle name="好_奖励补助测算7.25" xfId="1893"/>
    <cellStyle name="好_奖励补助测算7.25 (version 1) (version 1)" xfId="1894"/>
    <cellStyle name="好_奖励补助测算7.25 (version 1) (version 1)_2013.2.27文教口预算建议汇总表(第一次会后修改)" xfId="1895"/>
    <cellStyle name="好_奖励补助测算7.25 (version 1) (version 1)_2013各科项目预算0322" xfId="1896"/>
    <cellStyle name="好_奖励补助测算7.25 (version 1) (version 1)_Book1" xfId="1897"/>
    <cellStyle name="好_奖励补助测算7.25 (version 1) (version 1)_分单位预算" xfId="1898"/>
    <cellStyle name="好_奖励补助测算7.25 (version 1) (version 1)_开发区 2015年第二次报省市县财政预算表0618" xfId="1899"/>
    <cellStyle name="好_奖励补助测算7.25 (version 1) (version 1)_开发区 2015年第二次报省市县财政预算表0624" xfId="1900"/>
    <cellStyle name="好_奖励补助测算7.25 (version 1) (version 1)_人大审议法定民生支出" xfId="1901"/>
    <cellStyle name="好_奖励补助测算7.25_2013.2.27文教口预算建议汇总表(第一次会后修改)" xfId="1902"/>
    <cellStyle name="好_奖励补助测算7.25_2013各科项目预算0322" xfId="1903"/>
    <cellStyle name="好_奖励补助测算7.25_Book1" xfId="1904"/>
    <cellStyle name="好_奖励补助测算7.25_分单位预算" xfId="1905"/>
    <cellStyle name="好_奖励补助测算7.25_开发区 2015年第二次报省市县财政预算表0618" xfId="1906"/>
    <cellStyle name="好_奖励补助测算7.25_开发区 2015年第二次报省市县财政预算表0624" xfId="1907"/>
    <cellStyle name="好_奖励补助测算7.25_人大审议法定民生支出" xfId="1908"/>
    <cellStyle name="好_教师绩效工资测算表（离退休按各地上报数测算）2009年1月1日" xfId="1909"/>
    <cellStyle name="好_教师绩效工资测算表（离退休按各地上报数测算）2009年1月1日_2013.2.27文教口预算建议汇总表(第一次会后修改)" xfId="1910"/>
    <cellStyle name="好_教师绩效工资测算表（离退休按各地上报数测算）2009年1月1日_2013各科项目预算0322" xfId="1911"/>
    <cellStyle name="好_教师绩效工资测算表（离退休按各地上报数测算）2009年1月1日_Book1" xfId="1912"/>
    <cellStyle name="好_教师绩效工资测算表（离退休按各地上报数测算）2009年1月1日_分单位预算" xfId="1913"/>
    <cellStyle name="好_教师绩效工资测算表（离退休按各地上报数测算）2009年1月1日_开发区 2015年第二次报省市县财政预算表0618" xfId="1914"/>
    <cellStyle name="好_教师绩效工资测算表（离退休按各地上报数测算）2009年1月1日_开发区 2015年第二次报省市县财政预算表0624" xfId="1915"/>
    <cellStyle name="好_教师绩效工资测算表（离退休按各地上报数测算）2009年1月1日_人大审议法定民生支出" xfId="1916"/>
    <cellStyle name="好_教育厅提供义务教育及高中教师人数（2009年1月6日）" xfId="1917"/>
    <cellStyle name="好_教育厅提供义务教育及高中教师人数（2009年1月6日）_2013.2.27文教口预算建议汇总表(第一次会后修改)" xfId="1918"/>
    <cellStyle name="好_教育厅提供义务教育及高中教师人数（2009年1月6日）_2013各科项目预算0322" xfId="1919"/>
    <cellStyle name="好_教育厅提供义务教育及高中教师人数（2009年1月6日）_Book1" xfId="1920"/>
    <cellStyle name="好_教育厅提供义务教育及高中教师人数（2009年1月6日）_分单位预算" xfId="1921"/>
    <cellStyle name="好_教育厅提供义务教育及高中教师人数（2009年1月6日）_开发区 2015年第二次报省市县财政预算表0618" xfId="1922"/>
    <cellStyle name="好_教育厅提供义务教育及高中教师人数（2009年1月6日）_开发区 2015年第二次报省市县财政预算表0624" xfId="1923"/>
    <cellStyle name="好_教育厅提供义务教育及高中教师人数（2009年1月6日）_人大审议法定民生支出" xfId="1924"/>
    <cellStyle name="好_经建科项目预算（3.7办公会议版）" xfId="1925"/>
    <cellStyle name="好_开发区 2015年第二次报省市县财政预算表0618" xfId="1926"/>
    <cellStyle name="好_开发区 2015年第二次报省市县财政预算表0624" xfId="1927"/>
    <cellStyle name="好_开发区2015年财政预算表（发各市、省直管县）" xfId="1928"/>
    <cellStyle name="好_历年教师人数" xfId="1929"/>
    <cellStyle name="好_历年教师人数_2013.2.27文教口预算建议汇总表(第一次会后修改)" xfId="1930"/>
    <cellStyle name="好_历年教师人数_2013各科项目预算0322" xfId="1931"/>
    <cellStyle name="好_历年教师人数_Book1" xfId="1932"/>
    <cellStyle name="好_历年教师人数_分单位预算" xfId="1933"/>
    <cellStyle name="好_历年教师人数_开发区 2015年第二次报省市县财政预算表0618" xfId="1934"/>
    <cellStyle name="好_历年教师人数_开发区 2015年第二次报省市县财政预算表0624" xfId="1935"/>
    <cellStyle name="好_历年教师人数_人大审议法定民生支出" xfId="1936"/>
    <cellStyle name="好_丽江汇总" xfId="1937"/>
    <cellStyle name="好_丽江汇总_2013.2.27文教口预算建议汇总表(第一次会后修改)" xfId="1938"/>
    <cellStyle name="好_丽江汇总_2013各科项目预算0322" xfId="1939"/>
    <cellStyle name="好_丽江汇总_Book1" xfId="1940"/>
    <cellStyle name="好_丽江汇总_分单位预算" xfId="1941"/>
    <cellStyle name="好_丽江汇总_开发区 2015年第二次报省市县财政预算表0618" xfId="1942"/>
    <cellStyle name="好_丽江汇总_开发区 2015年第二次报省市县财政预算表0624" xfId="1943"/>
    <cellStyle name="好_丽江汇总_人大审议法定民生支出" xfId="1944"/>
    <cellStyle name="好_年初可执行指标录入" xfId="1945"/>
    <cellStyle name="好_农业0308" xfId="1946"/>
    <cellStyle name="好_人大审议法定民生支出" xfId="1947"/>
    <cellStyle name="好_三季度－表二" xfId="1948"/>
    <cellStyle name="好_三季度－表二_2013.2.27文教口预算建议汇总表(第一次会后修改)" xfId="1949"/>
    <cellStyle name="好_三季度－表二_2013各科项目预算0322" xfId="1950"/>
    <cellStyle name="好_三季度－表二_Book1" xfId="1951"/>
    <cellStyle name="好_三季度－表二_分单位预算" xfId="1952"/>
    <cellStyle name="好_三季度－表二_开发区 2015年第二次报省市县财政预算表0618" xfId="1953"/>
    <cellStyle name="好_三季度－表二_开发区 2015年第二次报省市县财政预算表0624" xfId="1954"/>
    <cellStyle name="好_三季度－表二_人大审议法定民生支出" xfId="1955"/>
    <cellStyle name="好_社保0308" xfId="1956"/>
    <cellStyle name="好_卫生部门" xfId="1957"/>
    <cellStyle name="好_卫生部门_2013.2.27文教口预算建议汇总表(第一次会后修改)" xfId="1958"/>
    <cellStyle name="好_卫生部门_2013各科项目预算0322" xfId="1959"/>
    <cellStyle name="好_卫生部门_Book1" xfId="1960"/>
    <cellStyle name="好_卫生部门_分单位预算" xfId="1961"/>
    <cellStyle name="好_卫生部门_开发区 2015年第二次报省市县财政预算表0618" xfId="1962"/>
    <cellStyle name="好_卫生部门_开发区 2015年第二次报省市县财政预算表0624" xfId="1963"/>
    <cellStyle name="好_卫生部门_人大审议法定民生支出" xfId="1964"/>
    <cellStyle name="好_文教0308" xfId="1965"/>
    <cellStyle name="好_文教科预算支出执行(定稿)" xfId="1966"/>
    <cellStyle name="好_文体广播部门" xfId="1967"/>
    <cellStyle name="好_文体广播部门_2013.2.27文教口预算建议汇总表(第一次会后修改)" xfId="1968"/>
    <cellStyle name="好_文体广播部门_2013各科项目预算0322" xfId="1969"/>
    <cellStyle name="好_文体广播部门_Book1" xfId="1970"/>
    <cellStyle name="好_文体广播部门_分单位预算" xfId="1971"/>
    <cellStyle name="好_文体广播部门_开发区 2015年第二次报省市县财政预算表0618" xfId="1972"/>
    <cellStyle name="好_文体广播部门_开发区 2015年第二次报省市县财政预算表0624" xfId="1973"/>
    <cellStyle name="好_文体广播部门_人大审议法定民生支出" xfId="1974"/>
    <cellStyle name="好_下半年禁毒办案经费分配2544.3万元" xfId="1975"/>
    <cellStyle name="好_下半年禁毒办案经费分配2544.3万元_2013.2.27文教口预算建议汇总表(第一次会后修改)" xfId="1976"/>
    <cellStyle name="好_下半年禁毒办案经费分配2544.3万元_2013各科项目预算0322" xfId="1977"/>
    <cellStyle name="好_下半年禁毒办案经费分配2544.3万元_Book1" xfId="1978"/>
    <cellStyle name="好_下半年禁毒办案经费分配2544.3万元_分单位预算" xfId="1979"/>
    <cellStyle name="好_下半年禁毒办案经费分配2544.3万元_开发区 2015年第二次报省市县财政预算表0618" xfId="1980"/>
    <cellStyle name="好_下半年禁毒办案经费分配2544.3万元_开发区 2015年第二次报省市县财政预算表0624" xfId="1981"/>
    <cellStyle name="好_下半年禁毒办案经费分配2544.3万元_人大审议法定民生支出" xfId="1982"/>
    <cellStyle name="好_下半年禁吸戒毒经费1000万元" xfId="1983"/>
    <cellStyle name="好_下半年禁吸戒毒经费1000万元_2013.2.27文教口预算建议汇总表(第一次会后修改)" xfId="1984"/>
    <cellStyle name="好_下半年禁吸戒毒经费1000万元_2013各科项目预算0322" xfId="1985"/>
    <cellStyle name="好_下半年禁吸戒毒经费1000万元_Book1" xfId="1986"/>
    <cellStyle name="好_下半年禁吸戒毒经费1000万元_分单位预算" xfId="1987"/>
    <cellStyle name="好_下半年禁吸戒毒经费1000万元_开发区 2015年第二次报省市县财政预算表0618" xfId="1988"/>
    <cellStyle name="好_下半年禁吸戒毒经费1000万元_开发区 2015年第二次报省市县财政预算表0624" xfId="1989"/>
    <cellStyle name="好_下半年禁吸戒毒经费1000万元_人大审议法定民生支出" xfId="1990"/>
    <cellStyle name="好_县公司" xfId="1991"/>
    <cellStyle name="好_县公司_2013.2.27文教口预算建议汇总表(第一次会后修改)" xfId="1992"/>
    <cellStyle name="好_县公司_2013各科项目预算0322" xfId="1993"/>
    <cellStyle name="好_县公司_Book1" xfId="1994"/>
    <cellStyle name="好_县公司_分单位预算" xfId="1995"/>
    <cellStyle name="好_县公司_开发区 2015年第二次报省市县财政预算表0618" xfId="1996"/>
    <cellStyle name="好_县公司_开发区 2015年第二次报省市县财政预算表0624" xfId="1997"/>
    <cellStyle name="好_县公司_人大审议法定民生支出" xfId="1998"/>
    <cellStyle name="好_县级公安机关公用经费标准奖励测算方案（定稿）" xfId="1999"/>
    <cellStyle name="好_县级公安机关公用经费标准奖励测算方案（定稿）_2013.2.27文教口预算建议汇总表(第一次会后修改)" xfId="2000"/>
    <cellStyle name="好_县级公安机关公用经费标准奖励测算方案（定稿）_2013各科项目预算0322" xfId="2001"/>
    <cellStyle name="好_县级公安机关公用经费标准奖励测算方案（定稿）_Book1" xfId="2002"/>
    <cellStyle name="好_县级公安机关公用经费标准奖励测算方案（定稿）_分单位预算" xfId="2003"/>
    <cellStyle name="好_县级公安机关公用经费标准奖励测算方案（定稿）_开发区 2015年第二次报省市县财政预算表0618" xfId="2004"/>
    <cellStyle name="好_县级公安机关公用经费标准奖励测算方案（定稿）_开发区 2015年第二次报省市县财政预算表0624" xfId="2005"/>
    <cellStyle name="好_县级公安机关公用经费标准奖励测算方案（定稿）_人大审议法定民生支出" xfId="2006"/>
    <cellStyle name="好_县级基础数据" xfId="2007"/>
    <cellStyle name="好_县级基础数据_2013.2.27文教口预算建议汇总表(第一次会后修改)" xfId="2008"/>
    <cellStyle name="好_县级基础数据_2013各科项目预算0322" xfId="2009"/>
    <cellStyle name="好_县级基础数据_Book1" xfId="2010"/>
    <cellStyle name="好_县级基础数据_分单位预算" xfId="2011"/>
    <cellStyle name="好_县级基础数据_开发区 2015年第二次报省市县财政预算表0618" xfId="2012"/>
    <cellStyle name="好_县级基础数据_开发区 2015年第二次报省市县财政预算表0624" xfId="2013"/>
    <cellStyle name="好_县级基础数据_人大审议法定民生支出" xfId="2014"/>
    <cellStyle name="好_业务工作量指标" xfId="2015"/>
    <cellStyle name="好_业务工作量指标_2013.2.27文教口预算建议汇总表(第一次会后修改)" xfId="2016"/>
    <cellStyle name="好_业务工作量指标_2013各科项目预算0322" xfId="2017"/>
    <cellStyle name="好_业务工作量指标_Book1" xfId="2018"/>
    <cellStyle name="好_业务工作量指标_分单位预算" xfId="2019"/>
    <cellStyle name="好_业务工作量指标_开发区 2015年第二次报省市县财政预算表0618" xfId="2020"/>
    <cellStyle name="好_业务工作量指标_开发区 2015年第二次报省市县财政预算表0624" xfId="2021"/>
    <cellStyle name="好_业务工作量指标_人大审议法定民生支出" xfId="2022"/>
    <cellStyle name="好_义务教育阶段教职工人数（教育厅提供最终）" xfId="2023"/>
    <cellStyle name="好_义务教育阶段教职工人数（教育厅提供最终）_2013.2.27文教口预算建议汇总表(第一次会后修改)" xfId="2024"/>
    <cellStyle name="好_义务教育阶段教职工人数（教育厅提供最终）_2013各科项目预算0322" xfId="2025"/>
    <cellStyle name="好_义务教育阶段教职工人数（教育厅提供最终）_Book1" xfId="2026"/>
    <cellStyle name="好_义务教育阶段教职工人数（教育厅提供最终）_分单位预算" xfId="2027"/>
    <cellStyle name="好_义务教育阶段教职工人数（教育厅提供最终）_开发区 2015年第二次报省市县财政预算表0618" xfId="2028"/>
    <cellStyle name="好_义务教育阶段教职工人数（教育厅提供最终）_开发区 2015年第二次报省市县财政预算表0624" xfId="2029"/>
    <cellStyle name="好_义务教育阶段教职工人数（教育厅提供最终）_人大审议法定民生支出" xfId="2030"/>
    <cellStyle name="好_银行账户情况表_2010年12月" xfId="2031"/>
    <cellStyle name="好_银行账户情况表_2010年12月_2013.2.27文教口预算建议汇总表(第一次会后修改)" xfId="2032"/>
    <cellStyle name="好_银行账户情况表_2010年12月_2013各科项目预算0322" xfId="2033"/>
    <cellStyle name="好_银行账户情况表_2010年12月_Book1" xfId="2034"/>
    <cellStyle name="好_银行账户情况表_2010年12月_分单位预算" xfId="2035"/>
    <cellStyle name="好_银行账户情况表_2010年12月_开发区 2015年第二次报省市县财政预算表0618" xfId="2036"/>
    <cellStyle name="好_银行账户情况表_2010年12月_开发区 2015年第二次报省市县财政预算表0624" xfId="2037"/>
    <cellStyle name="好_银行账户情况表_2010年12月_人大审议法定民生支出" xfId="2038"/>
    <cellStyle name="好_云南农村义务教育统计表" xfId="2039"/>
    <cellStyle name="好_云南农村义务教育统计表_2013.2.27文教口预算建议汇总表(第一次会后修改)" xfId="2040"/>
    <cellStyle name="好_云南农村义务教育统计表_2013各科项目预算0322" xfId="2041"/>
    <cellStyle name="好_云南农村义务教育统计表_Book1" xfId="2042"/>
    <cellStyle name="好_云南农村义务教育统计表_分单位预算" xfId="2043"/>
    <cellStyle name="好_云南农村义务教育统计表_开发区 2015年第二次报省市县财政预算表0618" xfId="2044"/>
    <cellStyle name="好_云南农村义务教育统计表_开发区 2015年第二次报省市县财政预算表0624" xfId="2045"/>
    <cellStyle name="好_云南农村义务教育统计表_人大审议法定民生支出" xfId="2046"/>
    <cellStyle name="好_云南省2008年中小学教师人数统计表" xfId="2047"/>
    <cellStyle name="好_云南省2008年中小学教师人数统计表_2013.2.27文教口预算建议汇总表(第一次会后修改)" xfId="2048"/>
    <cellStyle name="好_云南省2008年中小学教师人数统计表_2013各科项目预算0322" xfId="2049"/>
    <cellStyle name="好_云南省2008年中小学教师人数统计表_Book1" xfId="2050"/>
    <cellStyle name="好_云南省2008年中小学教师人数统计表_分单位预算" xfId="2051"/>
    <cellStyle name="好_云南省2008年中小学教师人数统计表_开发区 2015年第二次报省市县财政预算表0618" xfId="2052"/>
    <cellStyle name="好_云南省2008年中小学教师人数统计表_开发区 2015年第二次报省市县财政预算表0624" xfId="2053"/>
    <cellStyle name="好_云南省2008年中小学教师人数统计表_人大审议法定民生支出" xfId="2054"/>
    <cellStyle name="好_云南省2008年中小学教职工情况（教育厅提供20090101加工整理）" xfId="2055"/>
    <cellStyle name="好_云南省2008年中小学教职工情况（教育厅提供20090101加工整理）_2013.2.27文教口预算建议汇总表(第一次会后修改)" xfId="2056"/>
    <cellStyle name="好_云南省2008年中小学教职工情况（教育厅提供20090101加工整理）_2013各科项目预算0322" xfId="2057"/>
    <cellStyle name="好_云南省2008年中小学教职工情况（教育厅提供20090101加工整理）_Book1" xfId="2058"/>
    <cellStyle name="好_云南省2008年中小学教职工情况（教育厅提供20090101加工整理）_分单位预算" xfId="2059"/>
    <cellStyle name="好_云南省2008年中小学教职工情况（教育厅提供20090101加工整理）_开发区 2015年第二次报省市县财政预算表0618" xfId="2060"/>
    <cellStyle name="好_云南省2008年中小学教职工情况（教育厅提供20090101加工整理）_开发区 2015年第二次报省市县财政预算表0624" xfId="2061"/>
    <cellStyle name="好_云南省2008年中小学教职工情况（教育厅提供20090101加工整理）_人大审议法定民生支出" xfId="2062"/>
    <cellStyle name="好_云南省2008年转移支付测算——州市本级考核部分及政策性测算" xfId="2063"/>
    <cellStyle name="好_云南省2008年转移支付测算——州市本级考核部分及政策性测算_2013.2.27文教口预算建议汇总表(第一次会后修改)" xfId="2064"/>
    <cellStyle name="好_云南省2008年转移支付测算——州市本级考核部分及政策性测算_2013各科项目预算0322" xfId="2065"/>
    <cellStyle name="好_云南省2008年转移支付测算——州市本级考核部分及政策性测算_Book1" xfId="2066"/>
    <cellStyle name="好_云南省2008年转移支付测算——州市本级考核部分及政策性测算_分单位预算" xfId="2067"/>
    <cellStyle name="好_云南省2008年转移支付测算——州市本级考核部分及政策性测算_开发区 2015年第二次报省市县财政预算表0618" xfId="2068"/>
    <cellStyle name="好_云南省2008年转移支付测算——州市本级考核部分及政策性测算_开发区 2015年第二次报省市县财政预算表0624" xfId="2069"/>
    <cellStyle name="好_云南省2008年转移支付测算——州市本级考核部分及政策性测算_人大审议法定民生支出" xfId="2070"/>
    <cellStyle name="好_云南水利电力有限公司" xfId="2071"/>
    <cellStyle name="好_云南水利电力有限公司_2013.2.27文教口预算建议汇总表(第一次会后修改)" xfId="2072"/>
    <cellStyle name="好_云南水利电力有限公司_2013各科项目预算0322" xfId="2073"/>
    <cellStyle name="好_云南水利电力有限公司_Book1" xfId="2074"/>
    <cellStyle name="好_云南水利电力有限公司_分单位预算" xfId="2075"/>
    <cellStyle name="好_云南水利电力有限公司_开发区 2015年第二次报省市县财政预算表0618" xfId="2076"/>
    <cellStyle name="好_云南水利电力有限公司_开发区 2015年第二次报省市县财政预算表0624" xfId="2077"/>
    <cellStyle name="好_云南水利电力有限公司_人大审议法定民生支出" xfId="2078"/>
    <cellStyle name="好_指标四" xfId="2079"/>
    <cellStyle name="好_指标四_2013.2.27文教口预算建议汇总表(第一次会后修改)" xfId="2080"/>
    <cellStyle name="好_指标四_2013各科项目预算0322" xfId="2081"/>
    <cellStyle name="好_指标四_Book1" xfId="2082"/>
    <cellStyle name="好_指标四_分单位预算" xfId="2083"/>
    <cellStyle name="好_指标四_开发区 2015年第二次报省市县财政预算表0618" xfId="2084"/>
    <cellStyle name="好_指标四_开发区 2015年第二次报省市县财政预算表0624" xfId="2085"/>
    <cellStyle name="好_指标四_人大审议法定民生支出" xfId="2086"/>
    <cellStyle name="好_指标五" xfId="2087"/>
    <cellStyle name="好_指标五_2013.2.27文教口预算建议汇总表(第一次会后修改)" xfId="2088"/>
    <cellStyle name="好_指标五_2013各科项目预算0322" xfId="2089"/>
    <cellStyle name="好_指标五_Book1" xfId="2090"/>
    <cellStyle name="好_指标五_分单位预算" xfId="2091"/>
    <cellStyle name="好_指标五_开发区 2015年第二次报省市县财政预算表0618" xfId="2092"/>
    <cellStyle name="好_指标五_开发区 2015年第二次报省市县财政预算表0624" xfId="2093"/>
    <cellStyle name="好_指标五_人大审议法定民生支出" xfId="2094"/>
    <cellStyle name="后继超级链接" xfId="2095"/>
    <cellStyle name="后继超链接" xfId="2096"/>
    <cellStyle name="汇总 2" xfId="2097"/>
    <cellStyle name="汇总 2 2" xfId="2098"/>
    <cellStyle name="汇总 2 3" xfId="2099"/>
    <cellStyle name="汇总 2_2012年文教科审核单位目预算(修改后)" xfId="2100"/>
    <cellStyle name="汇总 3" xfId="2101"/>
    <cellStyle name="货币 2" xfId="2102"/>
    <cellStyle name="货币 2 2" xfId="2103"/>
    <cellStyle name="貨幣 [0]_SGV" xfId="2104"/>
    <cellStyle name="貨幣_SGV" xfId="2105"/>
    <cellStyle name="计算 2" xfId="2106"/>
    <cellStyle name="计算 2 2" xfId="2107"/>
    <cellStyle name="计算 2 3" xfId="2108"/>
    <cellStyle name="计算 2_2012年文教科审核单位目预算(修改后)" xfId="2109"/>
    <cellStyle name="计算 3" xfId="2110"/>
    <cellStyle name="检查单元格 2" xfId="2111"/>
    <cellStyle name="检查单元格 2 2" xfId="2112"/>
    <cellStyle name="检查单元格 2 3" xfId="2113"/>
    <cellStyle name="检查单元格 2_2012年文教科审核单位目预算(修改后)" xfId="2114"/>
    <cellStyle name="检查单元格 3" xfId="2115"/>
    <cellStyle name="解释性文本 2" xfId="2116"/>
    <cellStyle name="解释性文本 2 2" xfId="2117"/>
    <cellStyle name="解释性文本 2 3" xfId="2118"/>
    <cellStyle name="解释性文本 2_2012年文教科审核单位目预算(修改后)" xfId="2119"/>
    <cellStyle name="解释性文本 3" xfId="2120"/>
    <cellStyle name="借出原因" xfId="2121"/>
    <cellStyle name="警告文本 2" xfId="2122"/>
    <cellStyle name="警告文本 2 2" xfId="2123"/>
    <cellStyle name="警告文本 2 3" xfId="2124"/>
    <cellStyle name="警告文本 2_2012年文教科审核单位目预算(修改后)" xfId="2125"/>
    <cellStyle name="警告文本 3" xfId="2126"/>
    <cellStyle name="链接单元格 2" xfId="2127"/>
    <cellStyle name="链接单元格 2 2" xfId="2128"/>
    <cellStyle name="链接单元格 2 3" xfId="2129"/>
    <cellStyle name="链接单元格 2_2012年文教科审核单位目预算(修改后)" xfId="2130"/>
    <cellStyle name="链接单元格 3" xfId="2131"/>
    <cellStyle name="霓付 [0]_ +Foil &amp; -FOIL &amp; PAPER" xfId="2137"/>
    <cellStyle name="霓付_ +Foil &amp; -FOIL &amp; PAPER" xfId="2138"/>
    <cellStyle name="烹拳 [0]_ +Foil &amp; -FOIL &amp; PAPER" xfId="2139"/>
    <cellStyle name="烹拳_ +Foil &amp; -FOIL &amp; PAPER" xfId="2140"/>
    <cellStyle name="普通_ 白土" xfId="2141"/>
    <cellStyle name="千分位[0]_ 白土" xfId="2142"/>
    <cellStyle name="千分位_ 白土" xfId="2143"/>
    <cellStyle name="千位[0]_ 方正PC" xfId="2144"/>
    <cellStyle name="千位_ 方正PC" xfId="2145"/>
    <cellStyle name="千位分隔 2" xfId="2146"/>
    <cellStyle name="千位分隔 3" xfId="2147"/>
    <cellStyle name="千位分隔 4" xfId="1"/>
    <cellStyle name="千位分隔[0] 2" xfId="2148"/>
    <cellStyle name="钎霖_4岿角利" xfId="2149"/>
    <cellStyle name="强调 1" xfId="2150"/>
    <cellStyle name="强调 2" xfId="2151"/>
    <cellStyle name="强调 3" xfId="2152"/>
    <cellStyle name="强调文字颜色 1 2" xfId="2153"/>
    <cellStyle name="强调文字颜色 1 2 2" xfId="2154"/>
    <cellStyle name="强调文字颜色 1 2 3" xfId="2155"/>
    <cellStyle name="强调文字颜色 1 2_2012年文教科审核单位目预算(修改后)" xfId="2156"/>
    <cellStyle name="强调文字颜色 1 3" xfId="2157"/>
    <cellStyle name="强调文字颜色 2 2" xfId="2158"/>
    <cellStyle name="强调文字颜色 2 2 2" xfId="2159"/>
    <cellStyle name="强调文字颜色 2 2 3" xfId="2160"/>
    <cellStyle name="强调文字颜色 2 2_2012年文教科审核单位目预算(修改后)" xfId="2161"/>
    <cellStyle name="强调文字颜色 2 3" xfId="2162"/>
    <cellStyle name="强调文字颜色 3 2" xfId="2163"/>
    <cellStyle name="强调文字颜色 3 2 2" xfId="2164"/>
    <cellStyle name="强调文字颜色 3 2 3" xfId="2165"/>
    <cellStyle name="强调文字颜色 3 2_2012年文教科审核单位目预算(修改后)" xfId="2166"/>
    <cellStyle name="强调文字颜色 3 3" xfId="2167"/>
    <cellStyle name="强调文字颜色 4 2" xfId="2168"/>
    <cellStyle name="强调文字颜色 4 2 2" xfId="2169"/>
    <cellStyle name="强调文字颜色 4 2 3" xfId="2170"/>
    <cellStyle name="强调文字颜色 4 2_2012年文教科审核单位目预算(修改后)" xfId="2171"/>
    <cellStyle name="强调文字颜色 4 3" xfId="2172"/>
    <cellStyle name="强调文字颜色 5 2" xfId="2173"/>
    <cellStyle name="强调文字颜色 5 2 2" xfId="2174"/>
    <cellStyle name="强调文字颜色 5 2 3" xfId="2175"/>
    <cellStyle name="强调文字颜色 5 2_2012年文教科审核单位目预算(修改后)" xfId="2176"/>
    <cellStyle name="强调文字颜色 5 3" xfId="2177"/>
    <cellStyle name="强调文字颜色 6 2" xfId="2178"/>
    <cellStyle name="强调文字颜色 6 2 2" xfId="2179"/>
    <cellStyle name="强调文字颜色 6 2 3" xfId="2180"/>
    <cellStyle name="强调文字颜色 6 2_2012年文教科审核单位目预算(修改后)" xfId="2181"/>
    <cellStyle name="强调文字颜色 6 3" xfId="2182"/>
    <cellStyle name="日期" xfId="2183"/>
    <cellStyle name="商品名称" xfId="2184"/>
    <cellStyle name="适中 2" xfId="2185"/>
    <cellStyle name="适中 2 2" xfId="2186"/>
    <cellStyle name="适中 2 3" xfId="2187"/>
    <cellStyle name="适中 2_2012年文教科审核单位目预算(修改后)" xfId="2188"/>
    <cellStyle name="适中 3" xfId="2189"/>
    <cellStyle name="输出 2" xfId="2190"/>
    <cellStyle name="输出 2 2" xfId="2191"/>
    <cellStyle name="输出 2 3" xfId="2192"/>
    <cellStyle name="输出 2_2012年文教科审核单位目预算(修改后)" xfId="2193"/>
    <cellStyle name="输出 3" xfId="2194"/>
    <cellStyle name="输入 2" xfId="2195"/>
    <cellStyle name="输入 2 2" xfId="2196"/>
    <cellStyle name="输入 2 3" xfId="2197"/>
    <cellStyle name="输入 2_2012年文教科审核单位目预算(修改后)" xfId="2198"/>
    <cellStyle name="输入 3" xfId="2199"/>
    <cellStyle name="数量" xfId="2200"/>
    <cellStyle name="数字" xfId="2201"/>
    <cellStyle name="㼿㼿㼿㼿㼿㼿" xfId="2214"/>
    <cellStyle name="㼿㼿㼿㼿㼿㼿㼿㼿㼿㼿㼿?" xfId="2215"/>
    <cellStyle name="未定义" xfId="2202"/>
    <cellStyle name="小数" xfId="2203"/>
    <cellStyle name="样式 1" xfId="2204"/>
    <cellStyle name="一般_SGV" xfId="2205"/>
    <cellStyle name="昗弨_Pacific Region P&amp;L" xfId="2206"/>
    <cellStyle name="寘嬫愗傝 [0.00]_Region Orders (2)" xfId="2207"/>
    <cellStyle name="寘嬫愗傝_Region Orders (2)" xfId="2208"/>
    <cellStyle name="注释 2" xfId="2209"/>
    <cellStyle name="注释 2 2" xfId="2210"/>
    <cellStyle name="注释 2 3" xfId="2211"/>
    <cellStyle name="注释 2_2013.2.27文教口预算建议汇总表(第一次会后修改)" xfId="2212"/>
    <cellStyle name="注释 3" xfId="2213"/>
    <cellStyle name="콤마 [0]_BOILER-CO1" xfId="2132"/>
    <cellStyle name="콤마_BOILER-CO1" xfId="2133"/>
    <cellStyle name="통화 [0]_BOILER-CO1" xfId="2134"/>
    <cellStyle name="통화_BOILER-CO1" xfId="2135"/>
    <cellStyle name="표준_0N-HANDLING " xfId="21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889;&#21355;&#33521;\yskhwy2013&#24180;&#36164;&#26009;\&#25552;&#21069;&#21578;&#30693;&#19968;&#33324;&#19987;&#27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185;&#25991;&#20214;&#36164;&#26009;\2018&#24180;&#39044;&#31639;&#36164;&#26009;\&#20154;&#20195;&#20250;\&#39044;&#31639;&#31185;&#25991;&#20214;&#36164;&#26009;\2016&#24180;&#39044;&#31639;&#36164;&#26009;\2016&#24180;&#39044;&#31639;&#32534;&#21046;&#36164;&#26009;\&#20154;&#20195;&#20250;3.11\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专款分县区"/>
      <sheetName val="专款万元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9"/>
  <sheetViews>
    <sheetView tabSelected="1" workbookViewId="0"/>
  </sheetViews>
  <sheetFormatPr defaultRowHeight="13.5"/>
  <cols>
    <col min="1" max="1" width="37.625" style="4" customWidth="1"/>
    <col min="2" max="2" width="11.625" style="4" bestFit="1" customWidth="1"/>
    <col min="3" max="6" width="9.5" style="4" bestFit="1" customWidth="1"/>
    <col min="7" max="9" width="8.5" style="4" bestFit="1" customWidth="1"/>
    <col min="10" max="10" width="9.75" style="52" bestFit="1" customWidth="1"/>
    <col min="11" max="16384" width="9" style="4"/>
  </cols>
  <sheetData>
    <row r="1" spans="1:10" ht="18.75">
      <c r="A1" s="1" t="s">
        <v>208</v>
      </c>
      <c r="B1" s="2"/>
      <c r="C1" s="2"/>
      <c r="D1" s="2"/>
      <c r="E1" s="2"/>
      <c r="F1" s="2"/>
      <c r="G1" s="2"/>
      <c r="H1" s="2"/>
      <c r="I1" s="2"/>
      <c r="J1" s="3"/>
    </row>
    <row r="2" spans="1:10">
      <c r="A2" s="5"/>
      <c r="B2" s="6"/>
      <c r="C2" s="6"/>
      <c r="D2" s="6"/>
      <c r="E2" s="6"/>
      <c r="F2" s="6"/>
      <c r="G2" s="6"/>
      <c r="H2" s="6"/>
      <c r="I2" s="6"/>
      <c r="J2" s="6" t="s">
        <v>0</v>
      </c>
    </row>
    <row r="3" spans="1:10" ht="15.75" customHeight="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9" t="s">
        <v>10</v>
      </c>
    </row>
    <row r="4" spans="1:10" s="13" customFormat="1" ht="15.75" customHeight="1">
      <c r="A4" s="10" t="s">
        <v>11</v>
      </c>
      <c r="B4" s="11">
        <f t="shared" ref="B4:I4" si="0">B5+B6+B123+B120+B124+B126+B128+B130</f>
        <v>1319252</v>
      </c>
      <c r="C4" s="11">
        <f t="shared" si="0"/>
        <v>504915</v>
      </c>
      <c r="D4" s="11">
        <f t="shared" si="0"/>
        <v>222300</v>
      </c>
      <c r="E4" s="11">
        <f t="shared" si="0"/>
        <v>215822</v>
      </c>
      <c r="F4" s="11">
        <f t="shared" si="0"/>
        <v>177166</v>
      </c>
      <c r="G4" s="11">
        <f t="shared" si="0"/>
        <v>70252</v>
      </c>
      <c r="H4" s="11">
        <f t="shared" si="0"/>
        <v>86001</v>
      </c>
      <c r="I4" s="11">
        <f t="shared" si="0"/>
        <v>42796</v>
      </c>
      <c r="J4" s="12">
        <f t="shared" ref="J4:J67" si="1">D4+E4+F4+G4+H4+I4</f>
        <v>814337</v>
      </c>
    </row>
    <row r="5" spans="1:10" s="13" customFormat="1" ht="15.75" customHeight="1">
      <c r="A5" s="14" t="s">
        <v>12</v>
      </c>
      <c r="B5" s="12">
        <f>C5+D5+E5+F5+G5+H5+I5</f>
        <v>499961</v>
      </c>
      <c r="C5" s="12">
        <v>294168</v>
      </c>
      <c r="D5" s="12">
        <v>39658</v>
      </c>
      <c r="E5" s="12">
        <v>56983</v>
      </c>
      <c r="F5" s="12">
        <v>38388</v>
      </c>
      <c r="G5" s="12">
        <v>25303</v>
      </c>
      <c r="H5" s="12">
        <v>26465</v>
      </c>
      <c r="I5" s="12">
        <v>18996</v>
      </c>
      <c r="J5" s="12">
        <f t="shared" si="1"/>
        <v>205793</v>
      </c>
    </row>
    <row r="6" spans="1:10" s="13" customFormat="1" ht="15.75" customHeight="1">
      <c r="A6" s="14" t="s">
        <v>13</v>
      </c>
      <c r="B6" s="12">
        <f t="shared" ref="B6:I6" si="2">+B7+B14+B13</f>
        <v>552594</v>
      </c>
      <c r="C6" s="12">
        <f t="shared" si="2"/>
        <v>43839</v>
      </c>
      <c r="D6" s="12">
        <f t="shared" si="2"/>
        <v>160114</v>
      </c>
      <c r="E6" s="12">
        <f t="shared" si="2"/>
        <v>133076</v>
      </c>
      <c r="F6" s="12">
        <f t="shared" si="2"/>
        <v>101675</v>
      </c>
      <c r="G6" s="12">
        <f t="shared" si="2"/>
        <v>39337</v>
      </c>
      <c r="H6" s="12">
        <f t="shared" si="2"/>
        <v>53985</v>
      </c>
      <c r="I6" s="12">
        <f t="shared" si="2"/>
        <v>20568</v>
      </c>
      <c r="J6" s="12">
        <f t="shared" si="1"/>
        <v>508755</v>
      </c>
    </row>
    <row r="7" spans="1:10" s="13" customFormat="1" ht="15.75" customHeight="1">
      <c r="A7" s="15" t="s">
        <v>14</v>
      </c>
      <c r="B7" s="12">
        <f t="shared" ref="B7:I7" si="3">SUM(B8:B12)</f>
        <v>15503</v>
      </c>
      <c r="C7" s="12">
        <f t="shared" si="3"/>
        <v>-26920</v>
      </c>
      <c r="D7" s="12">
        <f t="shared" si="3"/>
        <v>-592</v>
      </c>
      <c r="E7" s="12">
        <f t="shared" si="3"/>
        <v>9015</v>
      </c>
      <c r="F7" s="12">
        <f t="shared" si="3"/>
        <v>11807</v>
      </c>
      <c r="G7" s="12">
        <f t="shared" si="3"/>
        <v>8176</v>
      </c>
      <c r="H7" s="12">
        <f t="shared" si="3"/>
        <v>5905</v>
      </c>
      <c r="I7" s="12">
        <f t="shared" si="3"/>
        <v>8112</v>
      </c>
      <c r="J7" s="12">
        <f t="shared" si="1"/>
        <v>42423</v>
      </c>
    </row>
    <row r="8" spans="1:10" s="13" customFormat="1" ht="15.75" customHeight="1">
      <c r="A8" s="15" t="s">
        <v>15</v>
      </c>
      <c r="B8" s="12">
        <v>26712</v>
      </c>
      <c r="C8" s="12">
        <f>B8-D8-E8-F8-G8-H8-I8</f>
        <v>10737</v>
      </c>
      <c r="D8" s="12">
        <v>3761</v>
      </c>
      <c r="E8" s="12">
        <v>4066</v>
      </c>
      <c r="F8" s="12">
        <v>4953</v>
      </c>
      <c r="G8" s="12">
        <v>1675</v>
      </c>
      <c r="H8" s="12">
        <v>1075</v>
      </c>
      <c r="I8" s="12">
        <v>445</v>
      </c>
      <c r="J8" s="12">
        <f t="shared" si="1"/>
        <v>15975</v>
      </c>
    </row>
    <row r="9" spans="1:10" s="13" customFormat="1" ht="15.75" customHeight="1">
      <c r="A9" s="15" t="s">
        <v>16</v>
      </c>
      <c r="B9" s="12">
        <v>-12658</v>
      </c>
      <c r="C9" s="12">
        <f>B9-D9-E9-F9-G9-H9-I9</f>
        <v>-34621</v>
      </c>
      <c r="D9" s="12">
        <v>-694</v>
      </c>
      <c r="E9" s="12">
        <v>1166</v>
      </c>
      <c r="F9" s="12">
        <v>4885</v>
      </c>
      <c r="G9" s="12">
        <v>5076</v>
      </c>
      <c r="H9" s="12">
        <v>4099</v>
      </c>
      <c r="I9" s="12">
        <v>7431</v>
      </c>
      <c r="J9" s="12">
        <f t="shared" si="1"/>
        <v>21963</v>
      </c>
    </row>
    <row r="10" spans="1:10" s="13" customFormat="1" ht="15.75" customHeight="1">
      <c r="A10" s="15" t="s">
        <v>17</v>
      </c>
      <c r="B10" s="12">
        <v>601</v>
      </c>
      <c r="C10" s="12">
        <f>B10-D10-E10-F10-G10-H10-I10</f>
        <v>517</v>
      </c>
      <c r="D10" s="12"/>
      <c r="E10" s="12">
        <v>2</v>
      </c>
      <c r="F10" s="12"/>
      <c r="G10" s="12">
        <v>79</v>
      </c>
      <c r="H10" s="12"/>
      <c r="I10" s="12">
        <v>3</v>
      </c>
      <c r="J10" s="12">
        <f t="shared" si="1"/>
        <v>84</v>
      </c>
    </row>
    <row r="11" spans="1:10" s="13" customFormat="1" ht="15.75" customHeight="1">
      <c r="A11" s="14" t="s">
        <v>18</v>
      </c>
      <c r="B11" s="12">
        <f>SUM(C11:I11)</f>
        <v>-2144</v>
      </c>
      <c r="C11" s="12">
        <v>-4963</v>
      </c>
      <c r="D11" s="12">
        <v>-4270</v>
      </c>
      <c r="E11" s="12">
        <v>3254</v>
      </c>
      <c r="F11" s="12">
        <v>1525</v>
      </c>
      <c r="G11" s="12">
        <v>1346</v>
      </c>
      <c r="H11" s="12">
        <v>731</v>
      </c>
      <c r="I11" s="12">
        <v>233</v>
      </c>
      <c r="J11" s="12">
        <f t="shared" si="1"/>
        <v>2819</v>
      </c>
    </row>
    <row r="12" spans="1:10" s="13" customFormat="1" ht="15.75" customHeight="1">
      <c r="A12" s="14" t="s">
        <v>19</v>
      </c>
      <c r="B12" s="12">
        <f>SUM(C12:I12)</f>
        <v>2992</v>
      </c>
      <c r="C12" s="16">
        <f>694+1076+112-472</f>
        <v>1410</v>
      </c>
      <c r="D12" s="16">
        <f>321+113+33+144</f>
        <v>611</v>
      </c>
      <c r="E12" s="16">
        <f>327+34+166</f>
        <v>527</v>
      </c>
      <c r="F12" s="16">
        <f>255+27+162</f>
        <v>444</v>
      </c>
      <c r="G12" s="16"/>
      <c r="H12" s="16"/>
      <c r="I12" s="16"/>
      <c r="J12" s="12">
        <f t="shared" si="1"/>
        <v>1582</v>
      </c>
    </row>
    <row r="13" spans="1:10" s="13" customFormat="1" ht="15.75" customHeight="1">
      <c r="A13" s="15" t="s">
        <v>20</v>
      </c>
      <c r="B13" s="12">
        <v>210736</v>
      </c>
      <c r="C13" s="12">
        <f>B13-D13-E13-F13-G13-H13-I13</f>
        <v>40954</v>
      </c>
      <c r="D13" s="12">
        <f>57613-5</f>
        <v>57608</v>
      </c>
      <c r="E13" s="12">
        <v>43122</v>
      </c>
      <c r="F13" s="12">
        <v>36073</v>
      </c>
      <c r="G13" s="12">
        <v>9664</v>
      </c>
      <c r="H13" s="12">
        <v>13846</v>
      </c>
      <c r="I13" s="12">
        <v>9469</v>
      </c>
      <c r="J13" s="12">
        <f t="shared" si="1"/>
        <v>169782</v>
      </c>
    </row>
    <row r="14" spans="1:10" s="13" customFormat="1" ht="15.75" customHeight="1">
      <c r="A14" s="15" t="s">
        <v>21</v>
      </c>
      <c r="B14" s="12">
        <f t="shared" ref="B14:I14" si="4">B15+B16+B17+B18+B19+B20+B21+B22+B23+B24+B25+B26+B27+B28+B76</f>
        <v>326355</v>
      </c>
      <c r="C14" s="12">
        <f t="shared" si="4"/>
        <v>29805</v>
      </c>
      <c r="D14" s="12">
        <f t="shared" si="4"/>
        <v>103098</v>
      </c>
      <c r="E14" s="12">
        <f t="shared" si="4"/>
        <v>80939</v>
      </c>
      <c r="F14" s="12">
        <f t="shared" si="4"/>
        <v>53795</v>
      </c>
      <c r="G14" s="12">
        <f t="shared" si="4"/>
        <v>21497</v>
      </c>
      <c r="H14" s="12">
        <f t="shared" si="4"/>
        <v>34234</v>
      </c>
      <c r="I14" s="12">
        <f t="shared" si="4"/>
        <v>2987</v>
      </c>
      <c r="J14" s="12">
        <f t="shared" si="1"/>
        <v>296550</v>
      </c>
    </row>
    <row r="15" spans="1:10" s="13" customFormat="1" ht="15.75" customHeight="1">
      <c r="A15" s="14" t="s">
        <v>22</v>
      </c>
      <c r="B15" s="12">
        <f>146401+1727</f>
        <v>148128</v>
      </c>
      <c r="C15" s="12">
        <f t="shared" ref="C15:C24" si="5">B15-D15-E15-F15-G15-H15-I15</f>
        <v>9287</v>
      </c>
      <c r="D15" s="17">
        <f>58401+257</f>
        <v>58658</v>
      </c>
      <c r="E15" s="17">
        <f>39474+577</f>
        <v>40051</v>
      </c>
      <c r="F15" s="17">
        <f>20450+244</f>
        <v>20694</v>
      </c>
      <c r="G15" s="17">
        <f>12113+317</f>
        <v>12430</v>
      </c>
      <c r="H15" s="17">
        <f>6644+231</f>
        <v>6875</v>
      </c>
      <c r="I15" s="17">
        <f>32+101</f>
        <v>133</v>
      </c>
      <c r="J15" s="12">
        <f t="shared" si="1"/>
        <v>138841</v>
      </c>
    </row>
    <row r="16" spans="1:10" s="13" customFormat="1" ht="15.75" customHeight="1">
      <c r="A16" s="14" t="s">
        <v>23</v>
      </c>
      <c r="B16" s="12">
        <v>1536</v>
      </c>
      <c r="C16" s="12">
        <f t="shared" si="5"/>
        <v>10</v>
      </c>
      <c r="D16" s="17">
        <v>732</v>
      </c>
      <c r="E16" s="17">
        <v>794</v>
      </c>
      <c r="F16" s="17"/>
      <c r="G16" s="17"/>
      <c r="H16" s="17"/>
      <c r="I16" s="17"/>
      <c r="J16" s="12">
        <f t="shared" si="1"/>
        <v>1526</v>
      </c>
    </row>
    <row r="17" spans="1:10" s="13" customFormat="1" ht="15.75" customHeight="1">
      <c r="A17" s="14" t="s">
        <v>24</v>
      </c>
      <c r="B17" s="12">
        <v>2183</v>
      </c>
      <c r="C17" s="12">
        <f t="shared" si="5"/>
        <v>50</v>
      </c>
      <c r="D17" s="17">
        <v>831</v>
      </c>
      <c r="E17" s="17">
        <v>868</v>
      </c>
      <c r="F17" s="17">
        <v>434</v>
      </c>
      <c r="G17" s="17"/>
      <c r="H17" s="17"/>
      <c r="I17" s="17"/>
      <c r="J17" s="12">
        <f t="shared" si="1"/>
        <v>2133</v>
      </c>
    </row>
    <row r="18" spans="1:10" s="13" customFormat="1" ht="15.75" customHeight="1">
      <c r="A18" s="14" t="s">
        <v>25</v>
      </c>
      <c r="B18" s="12">
        <v>13143</v>
      </c>
      <c r="C18" s="12">
        <f t="shared" si="5"/>
        <v>0</v>
      </c>
      <c r="D18" s="12">
        <v>5398</v>
      </c>
      <c r="E18" s="12">
        <v>4223</v>
      </c>
      <c r="F18" s="12">
        <v>3522</v>
      </c>
      <c r="G18" s="12"/>
      <c r="H18" s="12">
        <v>0</v>
      </c>
      <c r="I18" s="12">
        <v>0</v>
      </c>
      <c r="J18" s="12">
        <f t="shared" si="1"/>
        <v>13143</v>
      </c>
    </row>
    <row r="19" spans="1:10" s="13" customFormat="1" ht="15.75" customHeight="1">
      <c r="A19" s="14" t="s">
        <v>26</v>
      </c>
      <c r="B19" s="12">
        <v>518</v>
      </c>
      <c r="C19" s="12">
        <f t="shared" si="5"/>
        <v>262</v>
      </c>
      <c r="D19" s="12">
        <v>91</v>
      </c>
      <c r="E19" s="12">
        <v>93</v>
      </c>
      <c r="F19" s="12">
        <v>72</v>
      </c>
      <c r="G19" s="12"/>
      <c r="H19" s="12"/>
      <c r="I19" s="12"/>
      <c r="J19" s="12">
        <f t="shared" si="1"/>
        <v>256</v>
      </c>
    </row>
    <row r="20" spans="1:10" s="13" customFormat="1" ht="15.75" customHeight="1">
      <c r="A20" s="14" t="s">
        <v>27</v>
      </c>
      <c r="B20" s="12">
        <v>9369</v>
      </c>
      <c r="C20" s="12">
        <f t="shared" si="5"/>
        <v>3504</v>
      </c>
      <c r="D20" s="17">
        <v>1715</v>
      </c>
      <c r="E20" s="17">
        <v>1751</v>
      </c>
      <c r="F20" s="17">
        <v>1296</v>
      </c>
      <c r="G20" s="17">
        <v>567</v>
      </c>
      <c r="H20" s="17">
        <v>536</v>
      </c>
      <c r="I20" s="17">
        <v>0</v>
      </c>
      <c r="J20" s="12">
        <f t="shared" si="1"/>
        <v>5865</v>
      </c>
    </row>
    <row r="21" spans="1:10" s="13" customFormat="1" ht="15.75" customHeight="1">
      <c r="A21" s="14" t="s">
        <v>28</v>
      </c>
      <c r="B21" s="12">
        <v>10184</v>
      </c>
      <c r="C21" s="12">
        <f t="shared" si="5"/>
        <v>-436</v>
      </c>
      <c r="D21" s="17">
        <v>2995</v>
      </c>
      <c r="E21" s="17">
        <v>2810</v>
      </c>
      <c r="F21" s="17">
        <v>1267</v>
      </c>
      <c r="G21" s="17">
        <v>1593</v>
      </c>
      <c r="H21" s="17">
        <v>1653</v>
      </c>
      <c r="I21" s="17">
        <v>302</v>
      </c>
      <c r="J21" s="12">
        <f t="shared" si="1"/>
        <v>10620</v>
      </c>
    </row>
    <row r="22" spans="1:10" s="13" customFormat="1" ht="15.75" customHeight="1">
      <c r="A22" s="14" t="s">
        <v>29</v>
      </c>
      <c r="B22" s="12">
        <v>19916</v>
      </c>
      <c r="C22" s="12">
        <f t="shared" si="5"/>
        <v>3018</v>
      </c>
      <c r="D22" s="17">
        <v>5622</v>
      </c>
      <c r="E22" s="17">
        <v>5388</v>
      </c>
      <c r="F22" s="17">
        <v>3640</v>
      </c>
      <c r="G22" s="17">
        <v>700</v>
      </c>
      <c r="H22" s="17">
        <v>1420</v>
      </c>
      <c r="I22" s="17">
        <v>128</v>
      </c>
      <c r="J22" s="12">
        <f t="shared" si="1"/>
        <v>16898</v>
      </c>
    </row>
    <row r="23" spans="1:10" s="13" customFormat="1" ht="15.75" customHeight="1">
      <c r="A23" s="14" t="s">
        <v>30</v>
      </c>
      <c r="B23" s="12">
        <v>28940</v>
      </c>
      <c r="C23" s="12">
        <f t="shared" si="5"/>
        <v>-2542</v>
      </c>
      <c r="D23" s="17">
        <v>9900</v>
      </c>
      <c r="E23" s="17">
        <v>9235</v>
      </c>
      <c r="F23" s="17">
        <v>5673</v>
      </c>
      <c r="G23" s="17">
        <v>2412</v>
      </c>
      <c r="H23" s="17">
        <v>3207</v>
      </c>
      <c r="I23" s="17">
        <v>1055</v>
      </c>
      <c r="J23" s="12">
        <f t="shared" si="1"/>
        <v>31482</v>
      </c>
    </row>
    <row r="24" spans="1:10" s="13" customFormat="1" ht="15.75" customHeight="1">
      <c r="A24" s="14" t="s">
        <v>31</v>
      </c>
      <c r="B24" s="12">
        <v>6230</v>
      </c>
      <c r="C24" s="12">
        <f t="shared" si="5"/>
        <v>510</v>
      </c>
      <c r="D24" s="17">
        <v>2578</v>
      </c>
      <c r="E24" s="17">
        <v>1223</v>
      </c>
      <c r="F24" s="17">
        <v>1871</v>
      </c>
      <c r="G24" s="17">
        <v>18</v>
      </c>
      <c r="H24" s="17">
        <v>8</v>
      </c>
      <c r="I24" s="17">
        <v>22</v>
      </c>
      <c r="J24" s="12">
        <f t="shared" si="1"/>
        <v>5720</v>
      </c>
    </row>
    <row r="25" spans="1:10" s="13" customFormat="1" ht="15.75" customHeight="1">
      <c r="A25" s="14" t="s">
        <v>32</v>
      </c>
      <c r="B25" s="12"/>
      <c r="C25" s="12"/>
      <c r="D25" s="17"/>
      <c r="E25" s="17"/>
      <c r="F25" s="17"/>
      <c r="G25" s="17"/>
      <c r="H25" s="17"/>
      <c r="I25" s="17"/>
      <c r="J25" s="12">
        <f t="shared" si="1"/>
        <v>0</v>
      </c>
    </row>
    <row r="26" spans="1:10" s="13" customFormat="1" ht="15.75" customHeight="1">
      <c r="A26" s="14" t="s">
        <v>33</v>
      </c>
      <c r="B26" s="12">
        <v>9482</v>
      </c>
      <c r="C26" s="12">
        <f>B26-D26-E26-F26-G26-H26-I26</f>
        <v>0</v>
      </c>
      <c r="D26" s="17">
        <v>1317</v>
      </c>
      <c r="E26" s="17"/>
      <c r="F26" s="17">
        <v>2681</v>
      </c>
      <c r="G26" s="17"/>
      <c r="H26" s="17">
        <v>5484</v>
      </c>
      <c r="I26" s="17"/>
      <c r="J26" s="12">
        <f t="shared" si="1"/>
        <v>9482</v>
      </c>
    </row>
    <row r="27" spans="1:10" s="13" customFormat="1" ht="15.75" customHeight="1">
      <c r="A27" s="14" t="s">
        <v>34</v>
      </c>
      <c r="B27" s="12">
        <v>595</v>
      </c>
      <c r="C27" s="12">
        <f>B27-D27-E27-F27-G27-H27-I27</f>
        <v>7</v>
      </c>
      <c r="D27" s="17">
        <v>162</v>
      </c>
      <c r="E27" s="17">
        <v>172</v>
      </c>
      <c r="F27" s="17">
        <v>98</v>
      </c>
      <c r="G27" s="17">
        <v>31</v>
      </c>
      <c r="H27" s="17">
        <v>125</v>
      </c>
      <c r="I27" s="17"/>
      <c r="J27" s="12">
        <f t="shared" si="1"/>
        <v>588</v>
      </c>
    </row>
    <row r="28" spans="1:10" s="13" customFormat="1" ht="15.75" customHeight="1">
      <c r="A28" s="14" t="s">
        <v>35</v>
      </c>
      <c r="B28" s="12">
        <f>C28+D28+E28+F28+G28+H28+I28</f>
        <v>60898</v>
      </c>
      <c r="C28" s="12">
        <f>C29+C51+C52+C53+C54+C55+C56+C57+C58+C59+C60+C61+C62+C63+C64+C65+C66+C67+C68+C69+C70+C71+C72+C73+C74+C75</f>
        <v>13685</v>
      </c>
      <c r="D28" s="12">
        <f t="shared" ref="D28:I28" si="6">D29+D51+D52+D53+D54+D55+D56+D57+D58+D59+D60+D61+D62+D63+D64+D65+D66+D67+D68+D69+D70+D71+D72+D73+D74+D75</f>
        <v>10985</v>
      </c>
      <c r="E28" s="12">
        <f t="shared" si="6"/>
        <v>12152</v>
      </c>
      <c r="F28" s="12">
        <f t="shared" si="6"/>
        <v>7276</v>
      </c>
      <c r="G28" s="12">
        <f t="shared" si="6"/>
        <v>3468</v>
      </c>
      <c r="H28" s="12">
        <f t="shared" si="6"/>
        <v>13255</v>
      </c>
      <c r="I28" s="12">
        <f t="shared" si="6"/>
        <v>77</v>
      </c>
      <c r="J28" s="12">
        <f t="shared" si="1"/>
        <v>47213</v>
      </c>
    </row>
    <row r="29" spans="1:10" s="13" customFormat="1" ht="15.75" customHeight="1">
      <c r="A29" s="15" t="s">
        <v>36</v>
      </c>
      <c r="B29" s="12">
        <f t="shared" ref="B29:B50" si="7">SUM(C29:I29)</f>
        <v>-2205</v>
      </c>
      <c r="C29" s="12">
        <f t="shared" ref="C29:I29" si="8">SUM(C30:C50)</f>
        <v>625</v>
      </c>
      <c r="D29" s="12">
        <f t="shared" si="8"/>
        <v>-1071</v>
      </c>
      <c r="E29" s="12">
        <f t="shared" si="8"/>
        <v>-304</v>
      </c>
      <c r="F29" s="12">
        <f t="shared" si="8"/>
        <v>-357</v>
      </c>
      <c r="G29" s="12">
        <f t="shared" si="8"/>
        <v>-518</v>
      </c>
      <c r="H29" s="12">
        <f t="shared" si="8"/>
        <v>-616</v>
      </c>
      <c r="I29" s="12">
        <f t="shared" si="8"/>
        <v>36</v>
      </c>
      <c r="J29" s="12">
        <f t="shared" si="1"/>
        <v>-2830</v>
      </c>
    </row>
    <row r="30" spans="1:10" s="13" customFormat="1" ht="15.75" customHeight="1">
      <c r="A30" s="15" t="s">
        <v>37</v>
      </c>
      <c r="B30" s="12">
        <f t="shared" si="7"/>
        <v>75</v>
      </c>
      <c r="C30" s="12">
        <v>599</v>
      </c>
      <c r="D30" s="12">
        <v>-42</v>
      </c>
      <c r="E30" s="12">
        <v>-111</v>
      </c>
      <c r="F30" s="12">
        <v>-118</v>
      </c>
      <c r="G30" s="12">
        <v>-193</v>
      </c>
      <c r="H30" s="12">
        <v>-98</v>
      </c>
      <c r="I30" s="12">
        <v>38</v>
      </c>
      <c r="J30" s="12">
        <f t="shared" si="1"/>
        <v>-524</v>
      </c>
    </row>
    <row r="31" spans="1:10" s="13" customFormat="1" ht="15.75" customHeight="1">
      <c r="A31" s="14" t="s">
        <v>38</v>
      </c>
      <c r="B31" s="12">
        <f t="shared" si="7"/>
        <v>-526</v>
      </c>
      <c r="C31" s="12">
        <v>-342</v>
      </c>
      <c r="D31" s="12">
        <v>-58</v>
      </c>
      <c r="E31" s="12">
        <v>-102</v>
      </c>
      <c r="F31" s="12">
        <v>-11</v>
      </c>
      <c r="G31" s="12"/>
      <c r="H31" s="12"/>
      <c r="I31" s="12">
        <v>-13</v>
      </c>
      <c r="J31" s="12">
        <f t="shared" si="1"/>
        <v>-184</v>
      </c>
    </row>
    <row r="32" spans="1:10" s="13" customFormat="1" ht="15.75" customHeight="1">
      <c r="A32" s="14" t="s">
        <v>39</v>
      </c>
      <c r="B32" s="12">
        <f t="shared" si="7"/>
        <v>-1039</v>
      </c>
      <c r="C32" s="12">
        <v>-292</v>
      </c>
      <c r="D32" s="12">
        <v>-236</v>
      </c>
      <c r="E32" s="12">
        <v>-64</v>
      </c>
      <c r="F32" s="12">
        <v>-128</v>
      </c>
      <c r="G32" s="12">
        <v>-230</v>
      </c>
      <c r="H32" s="12">
        <v>-88</v>
      </c>
      <c r="I32" s="12">
        <v>-1</v>
      </c>
      <c r="J32" s="12">
        <f t="shared" si="1"/>
        <v>-747</v>
      </c>
    </row>
    <row r="33" spans="1:10" s="13" customFormat="1" ht="15.75" customHeight="1">
      <c r="A33" s="14" t="s">
        <v>40</v>
      </c>
      <c r="B33" s="12">
        <f t="shared" si="7"/>
        <v>10</v>
      </c>
      <c r="C33" s="12">
        <v>10</v>
      </c>
      <c r="D33" s="12"/>
      <c r="E33" s="12"/>
      <c r="F33" s="12"/>
      <c r="G33" s="12"/>
      <c r="H33" s="12"/>
      <c r="I33" s="12"/>
      <c r="J33" s="12">
        <f t="shared" si="1"/>
        <v>0</v>
      </c>
    </row>
    <row r="34" spans="1:10" s="13" customFormat="1" ht="15.75" customHeight="1">
      <c r="A34" s="14" t="s">
        <v>41</v>
      </c>
      <c r="B34" s="12">
        <f t="shared" si="7"/>
        <v>-84</v>
      </c>
      <c r="C34" s="12">
        <v>-84</v>
      </c>
      <c r="D34" s="12"/>
      <c r="E34" s="12"/>
      <c r="F34" s="12"/>
      <c r="G34" s="12"/>
      <c r="H34" s="12"/>
      <c r="I34" s="12"/>
      <c r="J34" s="12">
        <f t="shared" si="1"/>
        <v>0</v>
      </c>
    </row>
    <row r="35" spans="1:10" s="13" customFormat="1" ht="15.75" customHeight="1">
      <c r="A35" s="14" t="s">
        <v>42</v>
      </c>
      <c r="B35" s="12">
        <f t="shared" si="7"/>
        <v>-34</v>
      </c>
      <c r="C35" s="12">
        <v>-34</v>
      </c>
      <c r="D35" s="12"/>
      <c r="E35" s="12"/>
      <c r="F35" s="12"/>
      <c r="G35" s="12"/>
      <c r="H35" s="12"/>
      <c r="I35" s="12"/>
      <c r="J35" s="12">
        <f t="shared" si="1"/>
        <v>0</v>
      </c>
    </row>
    <row r="36" spans="1:10" s="13" customFormat="1" ht="15.75" customHeight="1">
      <c r="A36" s="14" t="s">
        <v>43</v>
      </c>
      <c r="B36" s="12">
        <f t="shared" si="7"/>
        <v>-78</v>
      </c>
      <c r="C36" s="12">
        <v>-78</v>
      </c>
      <c r="D36" s="12"/>
      <c r="E36" s="12"/>
      <c r="F36" s="12"/>
      <c r="G36" s="12"/>
      <c r="H36" s="12"/>
      <c r="I36" s="12"/>
      <c r="J36" s="12">
        <f t="shared" si="1"/>
        <v>0</v>
      </c>
    </row>
    <row r="37" spans="1:10" s="13" customFormat="1" ht="15.75" customHeight="1">
      <c r="A37" s="14" t="s">
        <v>44</v>
      </c>
      <c r="B37" s="12">
        <f t="shared" si="7"/>
        <v>48</v>
      </c>
      <c r="C37" s="12">
        <v>48</v>
      </c>
      <c r="D37" s="12"/>
      <c r="E37" s="12"/>
      <c r="F37" s="12"/>
      <c r="G37" s="12"/>
      <c r="H37" s="12"/>
      <c r="I37" s="12"/>
      <c r="J37" s="12">
        <f t="shared" si="1"/>
        <v>0</v>
      </c>
    </row>
    <row r="38" spans="1:10" s="13" customFormat="1" ht="15.75" customHeight="1">
      <c r="A38" s="14" t="s">
        <v>45</v>
      </c>
      <c r="B38" s="12">
        <f t="shared" si="7"/>
        <v>108</v>
      </c>
      <c r="C38" s="12">
        <v>108</v>
      </c>
      <c r="D38" s="12"/>
      <c r="E38" s="12"/>
      <c r="F38" s="12"/>
      <c r="G38" s="12"/>
      <c r="H38" s="12"/>
      <c r="I38" s="12"/>
      <c r="J38" s="12">
        <f t="shared" si="1"/>
        <v>0</v>
      </c>
    </row>
    <row r="39" spans="1:10" s="13" customFormat="1" ht="15.75" customHeight="1">
      <c r="A39" s="14" t="s">
        <v>46</v>
      </c>
      <c r="B39" s="12">
        <f t="shared" si="7"/>
        <v>0</v>
      </c>
      <c r="C39" s="12">
        <f>-378+27</f>
        <v>-351</v>
      </c>
      <c r="D39" s="12"/>
      <c r="E39" s="12"/>
      <c r="F39" s="12">
        <v>25</v>
      </c>
      <c r="G39" s="12">
        <v>188</v>
      </c>
      <c r="H39" s="12">
        <v>115</v>
      </c>
      <c r="I39" s="12">
        <v>23</v>
      </c>
      <c r="J39" s="12">
        <f t="shared" si="1"/>
        <v>351</v>
      </c>
    </row>
    <row r="40" spans="1:10" s="13" customFormat="1" ht="15.75" customHeight="1">
      <c r="A40" s="14" t="s">
        <v>47</v>
      </c>
      <c r="B40" s="12">
        <f t="shared" si="7"/>
        <v>0</v>
      </c>
      <c r="C40" s="12">
        <v>86</v>
      </c>
      <c r="D40" s="12"/>
      <c r="E40" s="12"/>
      <c r="F40" s="12">
        <v>-86</v>
      </c>
      <c r="G40" s="12"/>
      <c r="H40" s="12"/>
      <c r="I40" s="12"/>
      <c r="J40" s="12">
        <f t="shared" si="1"/>
        <v>-86</v>
      </c>
    </row>
    <row r="41" spans="1:10" s="13" customFormat="1" ht="15.75" customHeight="1">
      <c r="A41" s="14" t="s">
        <v>48</v>
      </c>
      <c r="B41" s="12">
        <f t="shared" si="7"/>
        <v>0</v>
      </c>
      <c r="C41" s="12">
        <f>-224-3</f>
        <v>-227</v>
      </c>
      <c r="D41" s="12"/>
      <c r="E41" s="12"/>
      <c r="F41" s="12"/>
      <c r="G41" s="12">
        <f>218+6+3</f>
        <v>227</v>
      </c>
      <c r="H41" s="12"/>
      <c r="I41" s="12"/>
      <c r="J41" s="12">
        <f t="shared" si="1"/>
        <v>227</v>
      </c>
    </row>
    <row r="42" spans="1:10" s="13" customFormat="1" ht="15.75" customHeight="1">
      <c r="A42" s="14" t="s">
        <v>49</v>
      </c>
      <c r="B42" s="12">
        <f t="shared" si="7"/>
        <v>-162</v>
      </c>
      <c r="C42" s="12">
        <v>2</v>
      </c>
      <c r="D42" s="12">
        <v>-35</v>
      </c>
      <c r="E42" s="12">
        <v>-23</v>
      </c>
      <c r="F42" s="12">
        <v>-20</v>
      </c>
      <c r="G42" s="12">
        <v>-31</v>
      </c>
      <c r="H42" s="12">
        <v>-52</v>
      </c>
      <c r="I42" s="12">
        <v>-3</v>
      </c>
      <c r="J42" s="12">
        <f t="shared" si="1"/>
        <v>-164</v>
      </c>
    </row>
    <row r="43" spans="1:10" s="13" customFormat="1" ht="15.75" customHeight="1">
      <c r="A43" s="14" t="s">
        <v>50</v>
      </c>
      <c r="B43" s="12">
        <f t="shared" si="7"/>
        <v>-144</v>
      </c>
      <c r="C43" s="12">
        <v>-49</v>
      </c>
      <c r="D43" s="12">
        <v>-19</v>
      </c>
      <c r="E43" s="12">
        <v>-17</v>
      </c>
      <c r="F43" s="12">
        <v>-20</v>
      </c>
      <c r="G43" s="12">
        <v>-18</v>
      </c>
      <c r="H43" s="12">
        <v>-21</v>
      </c>
      <c r="I43" s="12"/>
      <c r="J43" s="12">
        <f t="shared" si="1"/>
        <v>-95</v>
      </c>
    </row>
    <row r="44" spans="1:10" s="13" customFormat="1" ht="15.75" customHeight="1">
      <c r="A44" s="14" t="s">
        <v>51</v>
      </c>
      <c r="B44" s="12">
        <f t="shared" si="7"/>
        <v>0</v>
      </c>
      <c r="C44" s="12">
        <v>8</v>
      </c>
      <c r="D44" s="12">
        <v>-4</v>
      </c>
      <c r="E44" s="12">
        <v>-3</v>
      </c>
      <c r="F44" s="12">
        <v>-1</v>
      </c>
      <c r="G44" s="12"/>
      <c r="H44" s="12"/>
      <c r="I44" s="12"/>
      <c r="J44" s="12">
        <f t="shared" si="1"/>
        <v>-8</v>
      </c>
    </row>
    <row r="45" spans="1:10" s="13" customFormat="1" ht="15.75" customHeight="1">
      <c r="A45" s="14" t="s">
        <v>52</v>
      </c>
      <c r="B45" s="12">
        <f t="shared" si="7"/>
        <v>0</v>
      </c>
      <c r="C45" s="12">
        <v>686</v>
      </c>
      <c r="D45" s="12">
        <v>-686</v>
      </c>
      <c r="E45" s="12"/>
      <c r="F45" s="12"/>
      <c r="G45" s="12"/>
      <c r="H45" s="12"/>
      <c r="I45" s="12"/>
      <c r="J45" s="12">
        <f t="shared" si="1"/>
        <v>-686</v>
      </c>
    </row>
    <row r="46" spans="1:10" s="13" customFormat="1" ht="15.75" customHeight="1">
      <c r="A46" s="14" t="s">
        <v>53</v>
      </c>
      <c r="B46" s="12">
        <f t="shared" si="7"/>
        <v>0</v>
      </c>
      <c r="C46" s="12">
        <v>936</v>
      </c>
      <c r="D46" s="12"/>
      <c r="E46" s="12"/>
      <c r="F46" s="12"/>
      <c r="G46" s="12">
        <v>-451</v>
      </c>
      <c r="H46" s="12">
        <v>-485</v>
      </c>
      <c r="I46" s="12"/>
      <c r="J46" s="12">
        <f t="shared" si="1"/>
        <v>-936</v>
      </c>
    </row>
    <row r="47" spans="1:10" s="13" customFormat="1" ht="15.75" customHeight="1">
      <c r="A47" s="14" t="s">
        <v>54</v>
      </c>
      <c r="B47" s="12">
        <f t="shared" si="7"/>
        <v>509</v>
      </c>
      <c r="C47" s="12">
        <v>316</v>
      </c>
      <c r="D47" s="12">
        <v>45</v>
      </c>
      <c r="E47" s="12">
        <v>45</v>
      </c>
      <c r="F47" s="12">
        <v>33</v>
      </c>
      <c r="G47" s="12">
        <v>33</v>
      </c>
      <c r="H47" s="12">
        <v>37</v>
      </c>
      <c r="I47" s="12"/>
      <c r="J47" s="12">
        <f t="shared" si="1"/>
        <v>193</v>
      </c>
    </row>
    <row r="48" spans="1:10" s="13" customFormat="1" ht="15.75" customHeight="1">
      <c r="A48" s="14" t="s">
        <v>55</v>
      </c>
      <c r="B48" s="12">
        <f t="shared" si="7"/>
        <v>66</v>
      </c>
      <c r="C48" s="12"/>
      <c r="D48" s="12">
        <v>28</v>
      </c>
      <c r="E48" s="12">
        <v>21</v>
      </c>
      <c r="F48" s="12">
        <v>17</v>
      </c>
      <c r="G48" s="12"/>
      <c r="H48" s="12"/>
      <c r="I48" s="12"/>
      <c r="J48" s="12">
        <f t="shared" si="1"/>
        <v>66</v>
      </c>
    </row>
    <row r="49" spans="1:10" s="13" customFormat="1" ht="15.75" customHeight="1">
      <c r="A49" s="14" t="s">
        <v>56</v>
      </c>
      <c r="B49" s="12">
        <f t="shared" si="7"/>
        <v>-465</v>
      </c>
      <c r="C49" s="12">
        <v>-465</v>
      </c>
      <c r="D49" s="12"/>
      <c r="E49" s="12"/>
      <c r="F49" s="12"/>
      <c r="G49" s="12"/>
      <c r="H49" s="12"/>
      <c r="I49" s="12"/>
      <c r="J49" s="12">
        <f t="shared" si="1"/>
        <v>0</v>
      </c>
    </row>
    <row r="50" spans="1:10" s="13" customFormat="1" ht="15.75" customHeight="1">
      <c r="A50" s="14" t="s">
        <v>57</v>
      </c>
      <c r="B50" s="12">
        <f t="shared" si="7"/>
        <v>-489</v>
      </c>
      <c r="C50" s="12">
        <v>-252</v>
      </c>
      <c r="D50" s="12">
        <v>-64</v>
      </c>
      <c r="E50" s="12">
        <v>-50</v>
      </c>
      <c r="F50" s="12">
        <v>-48</v>
      </c>
      <c r="G50" s="12">
        <v>-43</v>
      </c>
      <c r="H50" s="12">
        <v>-24</v>
      </c>
      <c r="I50" s="12">
        <v>-8</v>
      </c>
      <c r="J50" s="12">
        <f t="shared" si="1"/>
        <v>-237</v>
      </c>
    </row>
    <row r="51" spans="1:10" s="13" customFormat="1" ht="15.75" customHeight="1">
      <c r="A51" s="18" t="s">
        <v>58</v>
      </c>
      <c r="B51" s="12">
        <v>466</v>
      </c>
      <c r="C51" s="12">
        <f>B51-D51-E51-F51-G51-H51-I51</f>
        <v>305</v>
      </c>
      <c r="D51" s="12">
        <v>81</v>
      </c>
      <c r="E51" s="12">
        <v>80</v>
      </c>
      <c r="F51" s="12"/>
      <c r="G51" s="12"/>
      <c r="H51" s="12"/>
      <c r="I51" s="12"/>
      <c r="J51" s="12">
        <f t="shared" si="1"/>
        <v>161</v>
      </c>
    </row>
    <row r="52" spans="1:10" s="13" customFormat="1" ht="15.75" customHeight="1">
      <c r="A52" s="19" t="s">
        <v>59</v>
      </c>
      <c r="B52" s="12">
        <v>15</v>
      </c>
      <c r="C52" s="12">
        <v>10</v>
      </c>
      <c r="D52" s="12">
        <v>4</v>
      </c>
      <c r="E52" s="12">
        <v>1</v>
      </c>
      <c r="F52" s="12"/>
      <c r="G52" s="12"/>
      <c r="H52" s="12"/>
      <c r="I52" s="12"/>
      <c r="J52" s="12">
        <f t="shared" si="1"/>
        <v>5</v>
      </c>
    </row>
    <row r="53" spans="1:10" s="13" customFormat="1" ht="15.75" customHeight="1">
      <c r="A53" s="14" t="s">
        <v>60</v>
      </c>
      <c r="B53" s="12">
        <v>4175</v>
      </c>
      <c r="C53" s="12">
        <f>B53-D53-E53-F53-G53-H53-I53</f>
        <v>2810</v>
      </c>
      <c r="D53" s="12">
        <v>598</v>
      </c>
      <c r="E53" s="12">
        <v>767</v>
      </c>
      <c r="F53" s="12"/>
      <c r="G53" s="12"/>
      <c r="H53" s="12"/>
      <c r="I53" s="12"/>
      <c r="J53" s="12">
        <f t="shared" si="1"/>
        <v>1365</v>
      </c>
    </row>
    <row r="54" spans="1:10" s="13" customFormat="1" ht="15.75" customHeight="1">
      <c r="A54" s="14" t="s">
        <v>61</v>
      </c>
      <c r="B54" s="12">
        <v>1415</v>
      </c>
      <c r="C54" s="12">
        <f>B54-D54-E54-F54-G54-H54-I54</f>
        <v>1057</v>
      </c>
      <c r="D54" s="12">
        <v>171</v>
      </c>
      <c r="E54" s="12">
        <v>187</v>
      </c>
      <c r="F54" s="12"/>
      <c r="G54" s="12"/>
      <c r="H54" s="12"/>
      <c r="I54" s="12"/>
      <c r="J54" s="12">
        <f t="shared" si="1"/>
        <v>358</v>
      </c>
    </row>
    <row r="55" spans="1:10" s="13" customFormat="1" ht="15.75" customHeight="1">
      <c r="A55" s="20" t="s">
        <v>62</v>
      </c>
      <c r="B55" s="12">
        <v>-1208</v>
      </c>
      <c r="C55" s="12"/>
      <c r="D55" s="21">
        <v>-495</v>
      </c>
      <c r="E55" s="21">
        <v>-537</v>
      </c>
      <c r="F55" s="21">
        <v>-176</v>
      </c>
      <c r="G55" s="12"/>
      <c r="H55" s="12"/>
      <c r="I55" s="12"/>
      <c r="J55" s="12">
        <f t="shared" si="1"/>
        <v>-1208</v>
      </c>
    </row>
    <row r="56" spans="1:10" s="13" customFormat="1" ht="15.75" customHeight="1">
      <c r="A56" s="22" t="s">
        <v>63</v>
      </c>
      <c r="B56" s="12">
        <v>4391</v>
      </c>
      <c r="C56" s="12">
        <f>B56-D56-E56-F56-G56-H56-I56</f>
        <v>0</v>
      </c>
      <c r="D56" s="12">
        <v>1673</v>
      </c>
      <c r="E56" s="12">
        <v>1856</v>
      </c>
      <c r="F56" s="12">
        <v>852</v>
      </c>
      <c r="G56" s="12"/>
      <c r="H56" s="12"/>
      <c r="I56" s="12">
        <v>10</v>
      </c>
      <c r="J56" s="12">
        <f t="shared" si="1"/>
        <v>4391</v>
      </c>
    </row>
    <row r="57" spans="1:10" s="13" customFormat="1" ht="15.75" customHeight="1">
      <c r="A57" s="22" t="s">
        <v>63</v>
      </c>
      <c r="B57" s="12">
        <v>4661</v>
      </c>
      <c r="C57" s="12">
        <f>B57-D57-E57-F57-G57-H57-I57</f>
        <v>0</v>
      </c>
      <c r="D57" s="12">
        <v>1776</v>
      </c>
      <c r="E57" s="12">
        <v>1970</v>
      </c>
      <c r="F57" s="12">
        <v>904</v>
      </c>
      <c r="G57" s="12"/>
      <c r="H57" s="12"/>
      <c r="I57" s="12">
        <v>11</v>
      </c>
      <c r="J57" s="12">
        <f t="shared" si="1"/>
        <v>4661</v>
      </c>
    </row>
    <row r="58" spans="1:10" s="13" customFormat="1" ht="15.75" customHeight="1">
      <c r="A58" s="23" t="s">
        <v>64</v>
      </c>
      <c r="B58" s="12"/>
      <c r="C58" s="12">
        <v>-428</v>
      </c>
      <c r="D58" s="17">
        <v>141</v>
      </c>
      <c r="E58" s="17">
        <v>143</v>
      </c>
      <c r="F58" s="17">
        <v>144</v>
      </c>
      <c r="G58" s="17"/>
      <c r="H58" s="17"/>
      <c r="I58" s="17"/>
      <c r="J58" s="12">
        <f t="shared" si="1"/>
        <v>428</v>
      </c>
    </row>
    <row r="59" spans="1:10" s="13" customFormat="1" ht="15.75" customHeight="1">
      <c r="A59" s="23" t="s">
        <v>65</v>
      </c>
      <c r="B59" s="12">
        <v>3535</v>
      </c>
      <c r="C59" s="12">
        <f>B59-D59-E59-F59-G59-H59-I59</f>
        <v>53</v>
      </c>
      <c r="D59" s="17"/>
      <c r="E59" s="17"/>
      <c r="F59" s="17"/>
      <c r="G59" s="17">
        <v>2115</v>
      </c>
      <c r="H59" s="17">
        <v>1367</v>
      </c>
      <c r="I59" s="17"/>
      <c r="J59" s="12">
        <f t="shared" si="1"/>
        <v>3482</v>
      </c>
    </row>
    <row r="60" spans="1:10" s="13" customFormat="1" ht="15.75" customHeight="1">
      <c r="A60" s="24" t="s">
        <v>66</v>
      </c>
      <c r="B60" s="12">
        <v>12135</v>
      </c>
      <c r="C60" s="12">
        <f>B60-D60-E60-F60-G60-H60-I60</f>
        <v>1882</v>
      </c>
      <c r="D60" s="12"/>
      <c r="E60" s="12"/>
      <c r="F60" s="12"/>
      <c r="G60" s="12"/>
      <c r="H60" s="12">
        <v>10253</v>
      </c>
      <c r="I60" s="12"/>
      <c r="J60" s="12">
        <f t="shared" si="1"/>
        <v>10253</v>
      </c>
    </row>
    <row r="61" spans="1:10" s="13" customFormat="1" ht="15.75" customHeight="1">
      <c r="A61" s="24" t="s">
        <v>67</v>
      </c>
      <c r="B61" s="12">
        <f>SUM(C61:I61)</f>
        <v>226</v>
      </c>
      <c r="C61" s="12">
        <v>-113</v>
      </c>
      <c r="D61" s="12"/>
      <c r="E61" s="12"/>
      <c r="F61" s="12">
        <v>339</v>
      </c>
      <c r="G61" s="12"/>
      <c r="H61" s="12"/>
      <c r="I61" s="12"/>
      <c r="J61" s="12">
        <f t="shared" si="1"/>
        <v>339</v>
      </c>
    </row>
    <row r="62" spans="1:10" s="13" customFormat="1" ht="15.75" customHeight="1">
      <c r="A62" s="24" t="s">
        <v>68</v>
      </c>
      <c r="B62" s="12">
        <v>28</v>
      </c>
      <c r="C62" s="12">
        <v>28</v>
      </c>
      <c r="D62" s="12"/>
      <c r="E62" s="12"/>
      <c r="F62" s="12"/>
      <c r="G62" s="12"/>
      <c r="H62" s="12"/>
      <c r="I62" s="12"/>
      <c r="J62" s="12">
        <f>D62+E62+F62+G62+H62+I62</f>
        <v>0</v>
      </c>
    </row>
    <row r="63" spans="1:10" s="13" customFormat="1" ht="15.75" customHeight="1">
      <c r="A63" s="20" t="s">
        <v>69</v>
      </c>
      <c r="B63" s="12">
        <v>37</v>
      </c>
      <c r="C63" s="12">
        <f t="shared" ref="C63:C72" si="9">B63-D63-E63-F63-G63-H63-I63</f>
        <v>25</v>
      </c>
      <c r="D63" s="12">
        <v>5</v>
      </c>
      <c r="E63" s="12">
        <v>1</v>
      </c>
      <c r="F63" s="12">
        <v>1</v>
      </c>
      <c r="G63" s="12">
        <v>4</v>
      </c>
      <c r="H63" s="12">
        <v>1</v>
      </c>
      <c r="I63" s="12"/>
      <c r="J63" s="12">
        <f t="shared" si="1"/>
        <v>12</v>
      </c>
    </row>
    <row r="64" spans="1:10" s="13" customFormat="1" ht="15.75" customHeight="1">
      <c r="A64" s="22" t="s">
        <v>70</v>
      </c>
      <c r="B64" s="12">
        <v>30</v>
      </c>
      <c r="C64" s="12">
        <f t="shared" si="9"/>
        <v>0</v>
      </c>
      <c r="D64" s="12">
        <v>30</v>
      </c>
      <c r="E64" s="12"/>
      <c r="F64" s="12"/>
      <c r="G64" s="12"/>
      <c r="H64" s="12"/>
      <c r="I64" s="12"/>
      <c r="J64" s="12">
        <f t="shared" si="1"/>
        <v>30</v>
      </c>
    </row>
    <row r="65" spans="1:10" s="13" customFormat="1" ht="15.75" customHeight="1">
      <c r="A65" s="22" t="s">
        <v>71</v>
      </c>
      <c r="B65" s="12">
        <v>1</v>
      </c>
      <c r="C65" s="12">
        <f t="shared" si="9"/>
        <v>1</v>
      </c>
      <c r="D65" s="12"/>
      <c r="E65" s="12"/>
      <c r="F65" s="12"/>
      <c r="G65" s="12"/>
      <c r="H65" s="12"/>
      <c r="I65" s="12"/>
      <c r="J65" s="12">
        <f t="shared" si="1"/>
        <v>0</v>
      </c>
    </row>
    <row r="66" spans="1:10" s="13" customFormat="1" ht="15.75" customHeight="1">
      <c r="A66" s="22" t="s">
        <v>71</v>
      </c>
      <c r="B66" s="12">
        <v>2</v>
      </c>
      <c r="C66" s="12">
        <f t="shared" si="9"/>
        <v>2</v>
      </c>
      <c r="D66" s="12"/>
      <c r="E66" s="12"/>
      <c r="F66" s="12"/>
      <c r="G66" s="12"/>
      <c r="H66" s="12"/>
      <c r="I66" s="12"/>
      <c r="J66" s="12">
        <f t="shared" si="1"/>
        <v>0</v>
      </c>
    </row>
    <row r="67" spans="1:10" s="13" customFormat="1" ht="15.75" customHeight="1">
      <c r="A67" s="25" t="s">
        <v>72</v>
      </c>
      <c r="B67" s="12">
        <v>15</v>
      </c>
      <c r="C67" s="12">
        <f t="shared" si="9"/>
        <v>0</v>
      </c>
      <c r="D67" s="12"/>
      <c r="E67" s="12"/>
      <c r="F67" s="12"/>
      <c r="G67" s="12">
        <v>15</v>
      </c>
      <c r="H67" s="12"/>
      <c r="I67" s="12"/>
      <c r="J67" s="12">
        <f t="shared" si="1"/>
        <v>15</v>
      </c>
    </row>
    <row r="68" spans="1:10" s="13" customFormat="1" ht="15.75" customHeight="1">
      <c r="A68" s="25" t="s">
        <v>73</v>
      </c>
      <c r="B68" s="12">
        <v>19</v>
      </c>
      <c r="C68" s="12">
        <f t="shared" si="9"/>
        <v>17</v>
      </c>
      <c r="D68" s="12">
        <v>1</v>
      </c>
      <c r="E68" s="12">
        <v>1</v>
      </c>
      <c r="F68" s="12"/>
      <c r="G68" s="12"/>
      <c r="H68" s="12"/>
      <c r="I68" s="12"/>
      <c r="J68" s="12">
        <f t="shared" ref="J68:J75" si="10">D68+E68+F68+G68+H68+I68</f>
        <v>2</v>
      </c>
    </row>
    <row r="69" spans="1:10" s="13" customFormat="1" ht="15.75" customHeight="1">
      <c r="A69" s="25" t="s">
        <v>74</v>
      </c>
      <c r="B69" s="12">
        <v>1995</v>
      </c>
      <c r="C69" s="12">
        <f t="shared" si="9"/>
        <v>1260</v>
      </c>
      <c r="D69" s="12">
        <v>361</v>
      </c>
      <c r="E69" s="12">
        <v>374</v>
      </c>
      <c r="F69" s="12"/>
      <c r="G69" s="12"/>
      <c r="H69" s="12"/>
      <c r="I69" s="12"/>
      <c r="J69" s="12">
        <f t="shared" si="10"/>
        <v>735</v>
      </c>
    </row>
    <row r="70" spans="1:10" s="13" customFormat="1" ht="15.75" customHeight="1">
      <c r="A70" s="25" t="s">
        <v>75</v>
      </c>
      <c r="B70" s="12">
        <v>63</v>
      </c>
      <c r="C70" s="12">
        <f t="shared" si="9"/>
        <v>48</v>
      </c>
      <c r="D70" s="12"/>
      <c r="E70" s="12"/>
      <c r="F70" s="12"/>
      <c r="G70" s="12"/>
      <c r="H70" s="12">
        <v>15</v>
      </c>
      <c r="I70" s="12"/>
      <c r="J70" s="12">
        <f t="shared" si="10"/>
        <v>15</v>
      </c>
    </row>
    <row r="71" spans="1:10" s="13" customFormat="1" ht="15.75" customHeight="1">
      <c r="A71" s="25" t="s">
        <v>76</v>
      </c>
      <c r="B71" s="12">
        <v>20</v>
      </c>
      <c r="C71" s="12"/>
      <c r="D71" s="12">
        <v>10</v>
      </c>
      <c r="E71" s="12"/>
      <c r="F71" s="12">
        <v>10</v>
      </c>
      <c r="G71" s="12"/>
      <c r="H71" s="12"/>
      <c r="I71" s="12"/>
      <c r="J71" s="12">
        <f t="shared" si="10"/>
        <v>20</v>
      </c>
    </row>
    <row r="72" spans="1:10" s="13" customFormat="1" ht="15.75" customHeight="1">
      <c r="A72" s="25" t="s">
        <v>77</v>
      </c>
      <c r="B72" s="12">
        <v>479</v>
      </c>
      <c r="C72" s="12">
        <f t="shared" si="9"/>
        <v>0</v>
      </c>
      <c r="D72" s="12">
        <v>159</v>
      </c>
      <c r="E72" s="12">
        <v>226</v>
      </c>
      <c r="F72" s="12">
        <v>76</v>
      </c>
      <c r="G72" s="12">
        <v>7</v>
      </c>
      <c r="H72" s="12">
        <v>9</v>
      </c>
      <c r="I72" s="12">
        <v>2</v>
      </c>
      <c r="J72" s="12">
        <f t="shared" si="10"/>
        <v>479</v>
      </c>
    </row>
    <row r="73" spans="1:10" s="13" customFormat="1" ht="15.75" customHeight="1">
      <c r="A73" s="22" t="s">
        <v>78</v>
      </c>
      <c r="B73" s="12">
        <v>29223</v>
      </c>
      <c r="C73" s="12">
        <f>B73-D73-E73-F73-G73-H73-I73</f>
        <v>6052</v>
      </c>
      <c r="D73" s="12">
        <v>7077</v>
      </c>
      <c r="E73" s="12">
        <v>6920</v>
      </c>
      <c r="F73" s="12">
        <v>5098</v>
      </c>
      <c r="G73" s="12">
        <v>1836</v>
      </c>
      <c r="H73" s="12">
        <v>2222</v>
      </c>
      <c r="I73" s="12">
        <v>18</v>
      </c>
      <c r="J73" s="12">
        <f t="shared" si="10"/>
        <v>23171</v>
      </c>
    </row>
    <row r="74" spans="1:10" s="13" customFormat="1" ht="15.75" customHeight="1">
      <c r="A74" s="23" t="s">
        <v>79</v>
      </c>
      <c r="B74" s="12">
        <v>1168</v>
      </c>
      <c r="C74" s="12">
        <f>B74-D74-E74-F74-G74-H74-I74</f>
        <v>7</v>
      </c>
      <c r="D74" s="17">
        <v>416</v>
      </c>
      <c r="E74" s="17">
        <v>403</v>
      </c>
      <c r="F74" s="17">
        <v>341</v>
      </c>
      <c r="G74" s="17">
        <v>1</v>
      </c>
      <c r="H74" s="17"/>
      <c r="I74" s="17"/>
      <c r="J74" s="12">
        <f t="shared" si="10"/>
        <v>1161</v>
      </c>
    </row>
    <row r="75" spans="1:10" s="13" customFormat="1" ht="15.75" customHeight="1">
      <c r="A75" s="23" t="s">
        <v>80</v>
      </c>
      <c r="B75" s="12">
        <v>212</v>
      </c>
      <c r="C75" s="12">
        <f>B75-D75-E75-F75-G75-H75-I75</f>
        <v>44</v>
      </c>
      <c r="D75" s="17">
        <v>48</v>
      </c>
      <c r="E75" s="17">
        <v>64</v>
      </c>
      <c r="F75" s="17">
        <v>44</v>
      </c>
      <c r="G75" s="17">
        <v>8</v>
      </c>
      <c r="H75" s="17">
        <v>4</v>
      </c>
      <c r="I75" s="17"/>
      <c r="J75" s="12">
        <f t="shared" si="10"/>
        <v>168</v>
      </c>
    </row>
    <row r="76" spans="1:10" s="13" customFormat="1" ht="15.75" customHeight="1">
      <c r="A76" s="14" t="s">
        <v>81</v>
      </c>
      <c r="B76" s="12">
        <f t="shared" ref="B76:I76" si="11">SUM(B77:B119)</f>
        <v>15233</v>
      </c>
      <c r="C76" s="12">
        <f t="shared" si="11"/>
        <v>2450</v>
      </c>
      <c r="D76" s="12">
        <f t="shared" si="11"/>
        <v>2114</v>
      </c>
      <c r="E76" s="12">
        <f t="shared" si="11"/>
        <v>2179</v>
      </c>
      <c r="F76" s="12">
        <f t="shared" si="11"/>
        <v>5271</v>
      </c>
      <c r="G76" s="12">
        <f t="shared" si="11"/>
        <v>278</v>
      </c>
      <c r="H76" s="12">
        <f t="shared" si="11"/>
        <v>1671</v>
      </c>
      <c r="I76" s="12">
        <f t="shared" si="11"/>
        <v>1270</v>
      </c>
      <c r="J76" s="12">
        <f>D76+E76+F76+G76+H76+I76</f>
        <v>12783</v>
      </c>
    </row>
    <row r="77" spans="1:10" s="13" customFormat="1" ht="15.75" customHeight="1">
      <c r="A77" s="14" t="s">
        <v>82</v>
      </c>
      <c r="B77" s="12">
        <f>C77+D77+E77+F77+G77+H77+I77</f>
        <v>0</v>
      </c>
      <c r="C77" s="12">
        <v>-182</v>
      </c>
      <c r="D77" s="12">
        <v>-18</v>
      </c>
      <c r="E77" s="12">
        <v>-13</v>
      </c>
      <c r="F77" s="12">
        <v>64</v>
      </c>
      <c r="G77" s="12"/>
      <c r="H77" s="12">
        <v>149</v>
      </c>
      <c r="I77" s="12"/>
      <c r="J77" s="12">
        <f>D77+E77+F77+G77+H77+I77</f>
        <v>182</v>
      </c>
    </row>
    <row r="78" spans="1:10" s="13" customFormat="1" ht="15.75" customHeight="1">
      <c r="A78" s="14" t="s">
        <v>83</v>
      </c>
      <c r="B78" s="12">
        <f>C78+D78+E78+F78+G78+H78+I78</f>
        <v>2519</v>
      </c>
      <c r="C78" s="12">
        <v>1392</v>
      </c>
      <c r="D78" s="12">
        <v>92</v>
      </c>
      <c r="E78" s="12">
        <v>389</v>
      </c>
      <c r="F78" s="12">
        <v>263</v>
      </c>
      <c r="G78" s="12"/>
      <c r="H78" s="12">
        <v>383</v>
      </c>
      <c r="I78" s="12"/>
      <c r="J78" s="12">
        <f>D78+E78+F78+G78+H78+I78</f>
        <v>1127</v>
      </c>
    </row>
    <row r="79" spans="1:10" s="13" customFormat="1" ht="15.75" customHeight="1">
      <c r="A79" s="24" t="s">
        <v>84</v>
      </c>
      <c r="B79" s="12">
        <f>SUM(C79:I79)</f>
        <v>617</v>
      </c>
      <c r="C79" s="12">
        <v>425</v>
      </c>
      <c r="D79" s="12">
        <v>91</v>
      </c>
      <c r="E79" s="12">
        <v>53</v>
      </c>
      <c r="F79" s="12">
        <v>81</v>
      </c>
      <c r="G79" s="12">
        <v>-58</v>
      </c>
      <c r="H79" s="12">
        <v>38</v>
      </c>
      <c r="I79" s="12">
        <v>-13</v>
      </c>
      <c r="J79" s="12">
        <f>D79+E79+F79+G79+H79+I79</f>
        <v>192</v>
      </c>
    </row>
    <row r="80" spans="1:10" s="13" customFormat="1" ht="15.75" customHeight="1">
      <c r="A80" s="24" t="s">
        <v>85</v>
      </c>
      <c r="B80" s="12">
        <v>4</v>
      </c>
      <c r="C80" s="12">
        <v>4</v>
      </c>
      <c r="D80" s="12"/>
      <c r="E80" s="12"/>
      <c r="F80" s="12"/>
      <c r="G80" s="12"/>
      <c r="H80" s="12"/>
      <c r="I80" s="12"/>
      <c r="J80" s="12">
        <f>D80+E80+F80+G80+H80+I80</f>
        <v>0</v>
      </c>
    </row>
    <row r="81" spans="1:10" s="13" customFormat="1" ht="15.75" customHeight="1">
      <c r="A81" s="13" t="s">
        <v>86</v>
      </c>
      <c r="B81" s="12">
        <v>2711</v>
      </c>
      <c r="C81" s="12">
        <f>B81-D81-E81-F81-G81-H81-I81</f>
        <v>0</v>
      </c>
      <c r="D81" s="12"/>
      <c r="E81" s="12"/>
      <c r="F81" s="12">
        <v>791</v>
      </c>
      <c r="G81" s="12"/>
      <c r="H81" s="12">
        <f>960+960</f>
        <v>1920</v>
      </c>
      <c r="I81" s="12"/>
      <c r="J81" s="12">
        <f t="shared" ref="J81:J144" si="12">D81+E81+F81+G81+H81+I81</f>
        <v>2711</v>
      </c>
    </row>
    <row r="82" spans="1:10" s="13" customFormat="1" ht="15.75" customHeight="1">
      <c r="A82" s="24" t="s">
        <v>87</v>
      </c>
      <c r="B82" s="12">
        <v>8</v>
      </c>
      <c r="C82" s="12"/>
      <c r="D82" s="12">
        <v>4</v>
      </c>
      <c r="E82" s="12">
        <v>3</v>
      </c>
      <c r="F82" s="12">
        <v>1</v>
      </c>
      <c r="G82" s="12"/>
      <c r="H82" s="12"/>
      <c r="I82" s="12"/>
      <c r="J82" s="12">
        <f t="shared" si="12"/>
        <v>8</v>
      </c>
    </row>
    <row r="83" spans="1:10" s="13" customFormat="1" ht="15.75" customHeight="1">
      <c r="A83" s="24" t="s">
        <v>88</v>
      </c>
      <c r="B83" s="12">
        <v>18</v>
      </c>
      <c r="C83" s="12">
        <v>18</v>
      </c>
      <c r="D83" s="12"/>
      <c r="E83" s="12"/>
      <c r="F83" s="12"/>
      <c r="G83" s="12"/>
      <c r="H83" s="12"/>
      <c r="I83" s="12"/>
      <c r="J83" s="12">
        <f t="shared" si="12"/>
        <v>0</v>
      </c>
    </row>
    <row r="84" spans="1:10" s="13" customFormat="1" ht="15.75" customHeight="1">
      <c r="A84" s="24" t="s">
        <v>89</v>
      </c>
      <c r="B84" s="12">
        <v>50</v>
      </c>
      <c r="C84" s="12">
        <v>50</v>
      </c>
      <c r="D84" s="12"/>
      <c r="E84" s="12"/>
      <c r="F84" s="12"/>
      <c r="G84" s="12"/>
      <c r="H84" s="12"/>
      <c r="I84" s="12"/>
      <c r="J84" s="12">
        <f t="shared" si="12"/>
        <v>0</v>
      </c>
    </row>
    <row r="85" spans="1:10" s="13" customFormat="1" ht="15.75" customHeight="1">
      <c r="A85" s="24" t="s">
        <v>90</v>
      </c>
      <c r="B85" s="12">
        <v>310</v>
      </c>
      <c r="C85" s="12">
        <f>B85-D85-E85-F85-G85-H85-I85</f>
        <v>100</v>
      </c>
      <c r="D85" s="12">
        <v>45</v>
      </c>
      <c r="E85" s="12">
        <v>55</v>
      </c>
      <c r="F85" s="12">
        <v>40</v>
      </c>
      <c r="G85" s="12">
        <v>35</v>
      </c>
      <c r="H85" s="12">
        <v>35</v>
      </c>
      <c r="I85" s="12"/>
      <c r="J85" s="12">
        <f t="shared" si="12"/>
        <v>210</v>
      </c>
    </row>
    <row r="86" spans="1:10" s="13" customFormat="1" ht="15.75" customHeight="1">
      <c r="A86" s="24" t="s">
        <v>91</v>
      </c>
      <c r="B86" s="12">
        <v>77</v>
      </c>
      <c r="C86" s="12">
        <v>77</v>
      </c>
      <c r="D86" s="12"/>
      <c r="E86" s="12"/>
      <c r="F86" s="12"/>
      <c r="G86" s="12"/>
      <c r="H86" s="12"/>
      <c r="I86" s="12"/>
      <c r="J86" s="12">
        <f t="shared" si="12"/>
        <v>0</v>
      </c>
    </row>
    <row r="87" spans="1:10" s="13" customFormat="1" ht="15.75" customHeight="1">
      <c r="A87" s="25" t="s">
        <v>92</v>
      </c>
      <c r="B87" s="12">
        <v>42</v>
      </c>
      <c r="C87" s="12">
        <v>42</v>
      </c>
      <c r="D87" s="12"/>
      <c r="E87" s="12"/>
      <c r="F87" s="12"/>
      <c r="G87" s="12"/>
      <c r="H87" s="12"/>
      <c r="I87" s="12"/>
      <c r="J87" s="12">
        <f t="shared" si="12"/>
        <v>0</v>
      </c>
    </row>
    <row r="88" spans="1:10" s="13" customFormat="1" ht="15.75" customHeight="1">
      <c r="A88" s="24" t="s">
        <v>93</v>
      </c>
      <c r="B88" s="12">
        <v>5556</v>
      </c>
      <c r="C88" s="12">
        <f>B88-D88-E88-F88-G88-H88-I88</f>
        <v>156</v>
      </c>
      <c r="D88" s="12">
        <v>2072</v>
      </c>
      <c r="E88" s="12">
        <v>1947</v>
      </c>
      <c r="F88" s="12">
        <v>973</v>
      </c>
      <c r="G88" s="12">
        <v>303</v>
      </c>
      <c r="H88" s="12">
        <v>77</v>
      </c>
      <c r="I88" s="12">
        <v>28</v>
      </c>
      <c r="J88" s="12">
        <f t="shared" si="12"/>
        <v>5400</v>
      </c>
    </row>
    <row r="89" spans="1:10" s="13" customFormat="1" ht="15.75" customHeight="1">
      <c r="A89" s="24" t="s">
        <v>94</v>
      </c>
      <c r="B89" s="12">
        <v>172</v>
      </c>
      <c r="C89" s="12">
        <v>172</v>
      </c>
      <c r="D89" s="12"/>
      <c r="E89" s="12"/>
      <c r="F89" s="12"/>
      <c r="G89" s="12"/>
      <c r="H89" s="12"/>
      <c r="I89" s="12"/>
      <c r="J89" s="12">
        <f t="shared" si="12"/>
        <v>0</v>
      </c>
    </row>
    <row r="90" spans="1:10" s="13" customFormat="1" ht="15.75" customHeight="1">
      <c r="A90" s="25" t="s">
        <v>95</v>
      </c>
      <c r="B90" s="12">
        <v>97</v>
      </c>
      <c r="C90" s="12">
        <f>B90-D90-E90-F90-G90-H90-I90</f>
        <v>20</v>
      </c>
      <c r="D90" s="12">
        <v>16</v>
      </c>
      <c r="E90" s="12">
        <v>19</v>
      </c>
      <c r="F90" s="12">
        <v>14</v>
      </c>
      <c r="G90" s="12">
        <v>14</v>
      </c>
      <c r="H90" s="12">
        <v>14</v>
      </c>
      <c r="I90" s="12"/>
      <c r="J90" s="12">
        <f t="shared" si="12"/>
        <v>77</v>
      </c>
    </row>
    <row r="91" spans="1:10" s="13" customFormat="1" ht="15.75" customHeight="1">
      <c r="A91" s="24" t="s">
        <v>96</v>
      </c>
      <c r="B91" s="12">
        <v>10</v>
      </c>
      <c r="C91" s="12">
        <v>10</v>
      </c>
      <c r="D91" s="12"/>
      <c r="E91" s="12"/>
      <c r="F91" s="12"/>
      <c r="G91" s="12"/>
      <c r="H91" s="12"/>
      <c r="I91" s="12"/>
      <c r="J91" s="12">
        <f t="shared" si="12"/>
        <v>0</v>
      </c>
    </row>
    <row r="92" spans="1:10" s="13" customFormat="1" ht="15.75" customHeight="1">
      <c r="A92" s="24" t="s">
        <v>97</v>
      </c>
      <c r="B92" s="12">
        <v>259</v>
      </c>
      <c r="C92" s="12"/>
      <c r="D92" s="12">
        <v>69</v>
      </c>
      <c r="E92" s="12">
        <v>135</v>
      </c>
      <c r="F92" s="12">
        <v>33</v>
      </c>
      <c r="G92" s="12">
        <v>11</v>
      </c>
      <c r="H92" s="12">
        <v>11</v>
      </c>
      <c r="I92" s="12"/>
      <c r="J92" s="12">
        <f t="shared" si="12"/>
        <v>259</v>
      </c>
    </row>
    <row r="93" spans="1:10" s="13" customFormat="1" ht="15.75" customHeight="1">
      <c r="A93" s="24" t="s">
        <v>98</v>
      </c>
      <c r="B93" s="12">
        <v>-446</v>
      </c>
      <c r="C93" s="12"/>
      <c r="D93" s="12">
        <v>-130</v>
      </c>
      <c r="E93" s="12">
        <v>-236</v>
      </c>
      <c r="F93" s="12">
        <v>-43</v>
      </c>
      <c r="G93" s="12">
        <v>-22</v>
      </c>
      <c r="H93" s="12">
        <v>-15</v>
      </c>
      <c r="I93" s="12"/>
      <c r="J93" s="12">
        <f t="shared" si="12"/>
        <v>-446</v>
      </c>
    </row>
    <row r="94" spans="1:10" s="13" customFormat="1" ht="15.75" customHeight="1">
      <c r="A94" s="25" t="s">
        <v>99</v>
      </c>
      <c r="B94" s="12">
        <v>184</v>
      </c>
      <c r="C94" s="12">
        <f>B94-D94-E94-F94-G94-H94-I94</f>
        <v>0</v>
      </c>
      <c r="D94" s="12">
        <v>66</v>
      </c>
      <c r="E94" s="12">
        <v>80</v>
      </c>
      <c r="F94" s="12">
        <v>35</v>
      </c>
      <c r="G94" s="12">
        <v>3</v>
      </c>
      <c r="H94" s="12"/>
      <c r="I94" s="12"/>
      <c r="J94" s="12">
        <f t="shared" si="12"/>
        <v>184</v>
      </c>
    </row>
    <row r="95" spans="1:10" s="13" customFormat="1" ht="15.75" customHeight="1">
      <c r="A95" s="24" t="s">
        <v>100</v>
      </c>
      <c r="B95" s="12">
        <v>10</v>
      </c>
      <c r="C95" s="12">
        <v>10</v>
      </c>
      <c r="D95" s="12"/>
      <c r="E95" s="12"/>
      <c r="F95" s="12"/>
      <c r="G95" s="12"/>
      <c r="H95" s="12"/>
      <c r="I95" s="12"/>
      <c r="J95" s="12">
        <f t="shared" si="12"/>
        <v>0</v>
      </c>
    </row>
    <row r="96" spans="1:10" s="13" customFormat="1" ht="15.75" customHeight="1">
      <c r="A96" s="24" t="s">
        <v>101</v>
      </c>
      <c r="B96" s="12">
        <v>4</v>
      </c>
      <c r="C96" s="12">
        <v>3</v>
      </c>
      <c r="D96" s="12"/>
      <c r="E96" s="12">
        <v>1</v>
      </c>
      <c r="F96" s="12"/>
      <c r="G96" s="12"/>
      <c r="H96" s="12"/>
      <c r="I96" s="12"/>
      <c r="J96" s="12">
        <f t="shared" si="12"/>
        <v>1</v>
      </c>
    </row>
    <row r="97" spans="1:10" s="13" customFormat="1" ht="15.75" customHeight="1">
      <c r="A97" s="25" t="s">
        <v>102</v>
      </c>
      <c r="B97" s="12">
        <v>12</v>
      </c>
      <c r="C97" s="12">
        <v>12</v>
      </c>
      <c r="D97" s="12"/>
      <c r="E97" s="12"/>
      <c r="F97" s="12"/>
      <c r="G97" s="12"/>
      <c r="H97" s="12"/>
      <c r="I97" s="12"/>
      <c r="J97" s="12">
        <f t="shared" si="12"/>
        <v>0</v>
      </c>
    </row>
    <row r="98" spans="1:10" s="13" customFormat="1" ht="15.75" customHeight="1">
      <c r="A98" s="25" t="s">
        <v>103</v>
      </c>
      <c r="B98" s="12">
        <v>13</v>
      </c>
      <c r="C98" s="12">
        <v>13</v>
      </c>
      <c r="D98" s="12"/>
      <c r="E98" s="12"/>
      <c r="F98" s="12"/>
      <c r="G98" s="12"/>
      <c r="H98" s="12"/>
      <c r="I98" s="12"/>
      <c r="J98" s="12">
        <f t="shared" si="12"/>
        <v>0</v>
      </c>
    </row>
    <row r="99" spans="1:10" s="13" customFormat="1" ht="15.75" customHeight="1">
      <c r="A99" s="26" t="s">
        <v>104</v>
      </c>
      <c r="B99" s="12">
        <v>68</v>
      </c>
      <c r="C99" s="12">
        <v>1</v>
      </c>
      <c r="D99" s="12">
        <v>51</v>
      </c>
      <c r="E99" s="12"/>
      <c r="F99" s="12">
        <v>16</v>
      </c>
      <c r="G99" s="12"/>
      <c r="H99" s="12"/>
      <c r="I99" s="12"/>
      <c r="J99" s="12">
        <f t="shared" si="12"/>
        <v>67</v>
      </c>
    </row>
    <row r="100" spans="1:10" s="13" customFormat="1" ht="15.75" customHeight="1">
      <c r="A100" s="14" t="s">
        <v>105</v>
      </c>
      <c r="B100" s="12"/>
      <c r="C100" s="12">
        <v>-56</v>
      </c>
      <c r="D100" s="12"/>
      <c r="E100" s="12"/>
      <c r="F100" s="12">
        <v>19</v>
      </c>
      <c r="G100" s="12">
        <v>19</v>
      </c>
      <c r="H100" s="12">
        <v>18</v>
      </c>
      <c r="I100" s="12"/>
      <c r="J100" s="12">
        <f t="shared" si="12"/>
        <v>56</v>
      </c>
    </row>
    <row r="101" spans="1:10" s="13" customFormat="1" ht="15.75" customHeight="1">
      <c r="A101" s="14" t="s">
        <v>106</v>
      </c>
      <c r="B101" s="12">
        <v>2316</v>
      </c>
      <c r="C101" s="12"/>
      <c r="D101" s="12"/>
      <c r="E101" s="12"/>
      <c r="F101" s="12">
        <v>2316</v>
      </c>
      <c r="G101" s="12"/>
      <c r="H101" s="12"/>
      <c r="I101" s="12"/>
      <c r="J101" s="12">
        <f t="shared" si="12"/>
        <v>2316</v>
      </c>
    </row>
    <row r="102" spans="1:10" s="29" customFormat="1" ht="15.75" customHeight="1">
      <c r="A102" s="27" t="s">
        <v>107</v>
      </c>
      <c r="B102" s="28">
        <v>100</v>
      </c>
      <c r="C102" s="28"/>
      <c r="D102" s="28">
        <v>100</v>
      </c>
      <c r="E102" s="28"/>
      <c r="F102" s="28"/>
      <c r="G102" s="28"/>
      <c r="H102" s="28"/>
      <c r="I102" s="28"/>
      <c r="J102" s="28">
        <f t="shared" si="12"/>
        <v>100</v>
      </c>
    </row>
    <row r="103" spans="1:10" s="13" customFormat="1" ht="15.75" customHeight="1">
      <c r="A103" s="14" t="s">
        <v>108</v>
      </c>
      <c r="B103" s="12"/>
      <c r="C103" s="12"/>
      <c r="D103" s="12"/>
      <c r="E103" s="12"/>
      <c r="F103" s="12"/>
      <c r="G103" s="12"/>
      <c r="H103" s="12"/>
      <c r="I103" s="12"/>
      <c r="J103" s="12">
        <f t="shared" si="12"/>
        <v>0</v>
      </c>
    </row>
    <row r="104" spans="1:10" s="13" customFormat="1" ht="15.75" customHeight="1">
      <c r="A104" s="14" t="s">
        <v>109</v>
      </c>
      <c r="B104" s="12">
        <f t="shared" ref="B104:B110" si="13">SUM(C104:I104)</f>
        <v>0</v>
      </c>
      <c r="C104" s="12">
        <v>103</v>
      </c>
      <c r="D104" s="12"/>
      <c r="E104" s="12"/>
      <c r="F104" s="12"/>
      <c r="G104" s="12"/>
      <c r="H104" s="12"/>
      <c r="I104" s="12">
        <v>-103</v>
      </c>
      <c r="J104" s="12">
        <f t="shared" si="12"/>
        <v>-103</v>
      </c>
    </row>
    <row r="105" spans="1:10" s="13" customFormat="1" ht="15.75" customHeight="1">
      <c r="A105" s="14" t="s">
        <v>110</v>
      </c>
      <c r="B105" s="12">
        <f t="shared" si="13"/>
        <v>-355</v>
      </c>
      <c r="C105" s="12">
        <v>7</v>
      </c>
      <c r="D105" s="12">
        <v>-131</v>
      </c>
      <c r="E105" s="12">
        <v>-104</v>
      </c>
      <c r="F105" s="12">
        <v>-127</v>
      </c>
      <c r="G105" s="12"/>
      <c r="H105" s="12"/>
      <c r="I105" s="12"/>
      <c r="J105" s="12">
        <f t="shared" si="12"/>
        <v>-362</v>
      </c>
    </row>
    <row r="106" spans="1:10" s="13" customFormat="1" ht="15.75" customHeight="1">
      <c r="A106" s="14" t="s">
        <v>111</v>
      </c>
      <c r="B106" s="12">
        <f t="shared" si="13"/>
        <v>0</v>
      </c>
      <c r="C106" s="12">
        <v>4</v>
      </c>
      <c r="D106" s="12">
        <v>-1</v>
      </c>
      <c r="E106" s="12">
        <v>-1</v>
      </c>
      <c r="F106" s="12">
        <v>-1</v>
      </c>
      <c r="G106" s="12">
        <v>-1</v>
      </c>
      <c r="H106" s="12"/>
      <c r="I106" s="12"/>
      <c r="J106" s="12">
        <f t="shared" si="12"/>
        <v>-4</v>
      </c>
    </row>
    <row r="107" spans="1:10" s="13" customFormat="1" ht="15.75" customHeight="1">
      <c r="A107" s="14" t="s">
        <v>112</v>
      </c>
      <c r="B107" s="12">
        <f t="shared" si="13"/>
        <v>0</v>
      </c>
      <c r="C107" s="12">
        <v>12</v>
      </c>
      <c r="D107" s="12">
        <v>-4</v>
      </c>
      <c r="E107" s="12">
        <v>-4</v>
      </c>
      <c r="F107" s="12">
        <v>-4</v>
      </c>
      <c r="G107" s="12"/>
      <c r="H107" s="12"/>
      <c r="I107" s="12"/>
      <c r="J107" s="12">
        <f t="shared" si="12"/>
        <v>-12</v>
      </c>
    </row>
    <row r="108" spans="1:10" s="13" customFormat="1" ht="15.75" customHeight="1">
      <c r="A108" s="14" t="s">
        <v>113</v>
      </c>
      <c r="B108" s="12">
        <f t="shared" si="13"/>
        <v>0</v>
      </c>
      <c r="C108" s="12">
        <v>-400</v>
      </c>
      <c r="D108" s="12"/>
      <c r="E108" s="12">
        <v>400</v>
      </c>
      <c r="F108" s="12"/>
      <c r="G108" s="12"/>
      <c r="H108" s="12"/>
      <c r="I108" s="12"/>
      <c r="J108" s="12">
        <f t="shared" si="12"/>
        <v>400</v>
      </c>
    </row>
    <row r="109" spans="1:10" s="13" customFormat="1" ht="15.75" customHeight="1">
      <c r="A109" s="14" t="s">
        <v>114</v>
      </c>
      <c r="B109" s="12">
        <f t="shared" si="13"/>
        <v>0</v>
      </c>
      <c r="C109" s="12">
        <v>500</v>
      </c>
      <c r="D109" s="12"/>
      <c r="E109" s="12"/>
      <c r="F109" s="12"/>
      <c r="G109" s="12">
        <v>-500</v>
      </c>
      <c r="H109" s="12"/>
      <c r="I109" s="12"/>
      <c r="J109" s="12">
        <f t="shared" si="12"/>
        <v>-500</v>
      </c>
    </row>
    <row r="110" spans="1:10" s="13" customFormat="1" ht="15.75" customHeight="1">
      <c r="A110" s="14" t="s">
        <v>115</v>
      </c>
      <c r="B110" s="12">
        <f t="shared" si="13"/>
        <v>0</v>
      </c>
      <c r="C110" s="12">
        <v>30</v>
      </c>
      <c r="D110" s="12"/>
      <c r="E110" s="12">
        <v>-30</v>
      </c>
      <c r="F110" s="12"/>
      <c r="G110" s="12"/>
      <c r="H110" s="12"/>
      <c r="I110" s="12"/>
      <c r="J110" s="12">
        <f t="shared" si="12"/>
        <v>-30</v>
      </c>
    </row>
    <row r="111" spans="1:10" s="13" customFormat="1" ht="15.75" customHeight="1">
      <c r="A111" s="14" t="s">
        <v>116</v>
      </c>
      <c r="B111" s="12"/>
      <c r="C111" s="12">
        <f>B111-D111-E111-F111-G111-H111-I111</f>
        <v>923</v>
      </c>
      <c r="D111" s="12">
        <v>-208</v>
      </c>
      <c r="E111" s="12">
        <v>-100</v>
      </c>
      <c r="F111" s="12">
        <v>-209</v>
      </c>
      <c r="G111" s="12">
        <v>-258</v>
      </c>
      <c r="H111" s="12">
        <v>-128</v>
      </c>
      <c r="I111" s="12">
        <v>-20</v>
      </c>
      <c r="J111" s="12">
        <f t="shared" si="12"/>
        <v>-923</v>
      </c>
    </row>
    <row r="112" spans="1:10" s="13" customFormat="1" ht="15.75" customHeight="1">
      <c r="A112" s="14" t="s">
        <v>117</v>
      </c>
      <c r="B112" s="12">
        <v>377</v>
      </c>
      <c r="C112" s="12">
        <v>-1001</v>
      </c>
      <c r="D112" s="12"/>
      <c r="E112" s="12"/>
      <c r="F112" s="12"/>
      <c r="G112" s="12"/>
      <c r="H112" s="12"/>
      <c r="I112" s="12">
        <f>377+1001</f>
        <v>1378</v>
      </c>
      <c r="J112" s="12">
        <f t="shared" si="12"/>
        <v>1378</v>
      </c>
    </row>
    <row r="113" spans="1:10" s="13" customFormat="1" ht="15.75" customHeight="1">
      <c r="A113" s="14" t="s">
        <v>118</v>
      </c>
      <c r="B113" s="12">
        <v>500</v>
      </c>
      <c r="C113" s="12">
        <v>600</v>
      </c>
      <c r="D113" s="12"/>
      <c r="E113" s="12">
        <v>-100</v>
      </c>
      <c r="F113" s="12"/>
      <c r="G113" s="12"/>
      <c r="H113" s="12"/>
      <c r="I113" s="12"/>
      <c r="J113" s="12">
        <f t="shared" si="12"/>
        <v>-100</v>
      </c>
    </row>
    <row r="114" spans="1:10" s="32" customFormat="1" ht="15.75" customHeight="1">
      <c r="A114" s="30" t="s">
        <v>119</v>
      </c>
      <c r="B114" s="31"/>
      <c r="C114" s="31">
        <v>932</v>
      </c>
      <c r="D114" s="31"/>
      <c r="E114" s="31"/>
      <c r="F114" s="31"/>
      <c r="G114" s="31"/>
      <c r="H114" s="31">
        <v>-932</v>
      </c>
      <c r="I114" s="31"/>
      <c r="J114" s="31">
        <f t="shared" si="12"/>
        <v>-932</v>
      </c>
    </row>
    <row r="115" spans="1:10" s="13" customFormat="1" ht="15.75" customHeight="1">
      <c r="A115" s="14" t="s">
        <v>120</v>
      </c>
      <c r="B115" s="12"/>
      <c r="C115" s="12"/>
      <c r="D115" s="12"/>
      <c r="E115" s="12"/>
      <c r="F115" s="12">
        <v>-833</v>
      </c>
      <c r="G115" s="12">
        <v>732</v>
      </c>
      <c r="H115" s="12">
        <v>101</v>
      </c>
      <c r="I115" s="12"/>
      <c r="J115" s="12">
        <f t="shared" si="12"/>
        <v>0</v>
      </c>
    </row>
    <row r="116" spans="1:10" s="13" customFormat="1" ht="15.75" customHeight="1">
      <c r="A116" s="14" t="s">
        <v>121</v>
      </c>
      <c r="B116" s="12"/>
      <c r="C116" s="12">
        <v>315</v>
      </c>
      <c r="D116" s="12"/>
      <c r="E116" s="12">
        <v>-315</v>
      </c>
      <c r="F116" s="12"/>
      <c r="G116" s="12"/>
      <c r="H116" s="12"/>
      <c r="I116" s="12"/>
      <c r="J116" s="12">
        <f t="shared" si="12"/>
        <v>-315</v>
      </c>
    </row>
    <row r="117" spans="1:10" s="13" customFormat="1" ht="15.75" customHeight="1">
      <c r="A117" s="14" t="s">
        <v>122</v>
      </c>
      <c r="B117" s="12"/>
      <c r="C117" s="12">
        <v>70</v>
      </c>
      <c r="D117" s="12"/>
      <c r="E117" s="12"/>
      <c r="F117" s="12">
        <v>-70</v>
      </c>
      <c r="G117" s="12"/>
      <c r="H117" s="12"/>
      <c r="I117" s="12"/>
      <c r="J117" s="12">
        <f t="shared" si="12"/>
        <v>-70</v>
      </c>
    </row>
    <row r="118" spans="1:10" s="13" customFormat="1" ht="15.75" customHeight="1">
      <c r="A118" s="14" t="s">
        <v>123</v>
      </c>
      <c r="B118" s="12"/>
      <c r="C118" s="12">
        <v>-2461</v>
      </c>
      <c r="D118" s="12"/>
      <c r="E118" s="12"/>
      <c r="F118" s="12">
        <v>2461</v>
      </c>
      <c r="G118" s="12"/>
      <c r="H118" s="12"/>
      <c r="I118" s="12"/>
      <c r="J118" s="12">
        <f t="shared" si="12"/>
        <v>2461</v>
      </c>
    </row>
    <row r="119" spans="1:10" s="13" customFormat="1" ht="15.75" customHeight="1">
      <c r="A119" s="14" t="s">
        <v>124</v>
      </c>
      <c r="B119" s="12">
        <f>SUM(C119:I119)</f>
        <v>0</v>
      </c>
      <c r="C119" s="12">
        <v>549</v>
      </c>
      <c r="D119" s="12"/>
      <c r="E119" s="12"/>
      <c r="F119" s="12">
        <v>-549</v>
      </c>
      <c r="G119" s="12"/>
      <c r="H119" s="12"/>
      <c r="I119" s="12"/>
      <c r="J119" s="12">
        <f t="shared" si="12"/>
        <v>-549</v>
      </c>
    </row>
    <row r="120" spans="1:10" s="13" customFormat="1" ht="15.75" customHeight="1">
      <c r="A120" s="33" t="s">
        <v>125</v>
      </c>
      <c r="B120" s="12">
        <f t="shared" ref="B120:I120" si="14">B121+B122</f>
        <v>187200</v>
      </c>
      <c r="C120" s="12">
        <f t="shared" si="14"/>
        <v>124600</v>
      </c>
      <c r="D120" s="12">
        <f t="shared" si="14"/>
        <v>4300</v>
      </c>
      <c r="E120" s="12">
        <f t="shared" si="14"/>
        <v>23000</v>
      </c>
      <c r="F120" s="12">
        <f t="shared" si="14"/>
        <v>24700</v>
      </c>
      <c r="G120" s="12">
        <f t="shared" si="14"/>
        <v>5100</v>
      </c>
      <c r="H120" s="12">
        <f t="shared" si="14"/>
        <v>4500</v>
      </c>
      <c r="I120" s="12">
        <f t="shared" si="14"/>
        <v>1000</v>
      </c>
      <c r="J120" s="12">
        <f t="shared" si="12"/>
        <v>62600</v>
      </c>
    </row>
    <row r="121" spans="1:10" s="13" customFormat="1" ht="15.75" customHeight="1">
      <c r="A121" s="15" t="s">
        <v>126</v>
      </c>
      <c r="B121" s="12">
        <f>C121+D121+E121+F121+G121+H121+I121</f>
        <v>75100</v>
      </c>
      <c r="C121" s="12">
        <f>37400+20100+5000</f>
        <v>62500</v>
      </c>
      <c r="D121" s="12">
        <v>100</v>
      </c>
      <c r="E121" s="12">
        <v>6500</v>
      </c>
      <c r="F121" s="12"/>
      <c r="G121" s="12">
        <v>3000</v>
      </c>
      <c r="H121" s="12">
        <v>3000</v>
      </c>
      <c r="I121" s="12"/>
      <c r="J121" s="12">
        <f t="shared" si="12"/>
        <v>12600</v>
      </c>
    </row>
    <row r="122" spans="1:10" s="13" customFormat="1" ht="15.75" customHeight="1">
      <c r="A122" s="15" t="s">
        <v>127</v>
      </c>
      <c r="B122" s="12">
        <f>C122+D122+E122+F122+G122+H122+I122</f>
        <v>112100</v>
      </c>
      <c r="C122" s="12">
        <f>63100-1000</f>
        <v>62100</v>
      </c>
      <c r="D122" s="12">
        <v>4200</v>
      </c>
      <c r="E122" s="12">
        <v>16500</v>
      </c>
      <c r="F122" s="12">
        <v>24700</v>
      </c>
      <c r="G122" s="12">
        <v>2100</v>
      </c>
      <c r="H122" s="12">
        <v>1500</v>
      </c>
      <c r="I122" s="12">
        <v>1000</v>
      </c>
      <c r="J122" s="12">
        <f t="shared" si="12"/>
        <v>50000</v>
      </c>
    </row>
    <row r="123" spans="1:10" s="13" customFormat="1" ht="15.75" customHeight="1">
      <c r="A123" s="14" t="s">
        <v>128</v>
      </c>
      <c r="B123" s="12">
        <f>SUM(C123:I123)</f>
        <v>0</v>
      </c>
      <c r="C123" s="12"/>
      <c r="D123" s="12"/>
      <c r="E123" s="12"/>
      <c r="F123" s="12"/>
      <c r="G123" s="12"/>
      <c r="H123" s="12"/>
      <c r="I123" s="12"/>
      <c r="J123" s="12">
        <f t="shared" si="12"/>
        <v>0</v>
      </c>
    </row>
    <row r="124" spans="1:10" s="13" customFormat="1" ht="15.75" customHeight="1">
      <c r="A124" s="14" t="s">
        <v>129</v>
      </c>
      <c r="B124" s="12">
        <f>SUM(C124:I124)</f>
        <v>17</v>
      </c>
      <c r="C124" s="12">
        <v>17</v>
      </c>
      <c r="D124" s="12"/>
      <c r="E124" s="12"/>
      <c r="F124" s="12"/>
      <c r="G124" s="12"/>
      <c r="H124" s="12"/>
      <c r="I124" s="12"/>
      <c r="J124" s="12">
        <f t="shared" si="12"/>
        <v>0</v>
      </c>
    </row>
    <row r="125" spans="1:10" s="13" customFormat="1" ht="15.75" customHeight="1">
      <c r="A125" s="14"/>
      <c r="B125" s="12">
        <f>SUM(C125:I125)</f>
        <v>0</v>
      </c>
      <c r="C125" s="12">
        <v>0</v>
      </c>
      <c r="D125" s="12"/>
      <c r="E125" s="12"/>
      <c r="F125" s="12"/>
      <c r="G125" s="12"/>
      <c r="H125" s="12"/>
      <c r="I125" s="12"/>
      <c r="J125" s="12">
        <f t="shared" si="12"/>
        <v>0</v>
      </c>
    </row>
    <row r="126" spans="1:10" s="13" customFormat="1" ht="15.75" customHeight="1">
      <c r="A126" s="14" t="s">
        <v>130</v>
      </c>
      <c r="B126" s="12">
        <f>SUM(C126:I126)</f>
        <v>24598</v>
      </c>
      <c r="C126" s="12">
        <f>24856+57</f>
        <v>24913</v>
      </c>
      <c r="D126" s="12">
        <v>483</v>
      </c>
      <c r="E126" s="12">
        <v>752</v>
      </c>
      <c r="F126" s="12">
        <v>-2866</v>
      </c>
      <c r="G126" s="12">
        <v>400</v>
      </c>
      <c r="H126" s="12">
        <v>776</v>
      </c>
      <c r="I126" s="12">
        <v>140</v>
      </c>
      <c r="J126" s="12">
        <f t="shared" si="12"/>
        <v>-315</v>
      </c>
    </row>
    <row r="127" spans="1:10" s="13" customFormat="1" ht="15.75" customHeight="1">
      <c r="A127" s="14"/>
      <c r="B127" s="12"/>
      <c r="C127" s="12"/>
      <c r="D127" s="12"/>
      <c r="E127" s="12"/>
      <c r="F127" s="12"/>
      <c r="G127" s="12"/>
      <c r="H127" s="12"/>
      <c r="I127" s="12"/>
      <c r="J127" s="12">
        <f t="shared" si="12"/>
        <v>0</v>
      </c>
    </row>
    <row r="128" spans="1:10" s="13" customFormat="1" ht="15.75" customHeight="1">
      <c r="A128" s="14" t="s">
        <v>131</v>
      </c>
      <c r="B128" s="12">
        <v>30556</v>
      </c>
      <c r="C128" s="12">
        <f>B128-D128-E128-F128-G128-H128-I128</f>
        <v>17144</v>
      </c>
      <c r="D128" s="12">
        <v>2445</v>
      </c>
      <c r="E128" s="12">
        <v>1626</v>
      </c>
      <c r="F128" s="12">
        <v>6862</v>
      </c>
      <c r="G128" s="12">
        <v>112</v>
      </c>
      <c r="H128" s="12">
        <v>275</v>
      </c>
      <c r="I128" s="12">
        <v>2092</v>
      </c>
      <c r="J128" s="12">
        <f t="shared" si="12"/>
        <v>13412</v>
      </c>
    </row>
    <row r="129" spans="1:10" s="13" customFormat="1" ht="15.75" customHeight="1">
      <c r="A129" s="14"/>
      <c r="B129" s="12"/>
      <c r="C129" s="12"/>
      <c r="D129" s="12"/>
      <c r="E129" s="12"/>
      <c r="F129" s="12"/>
      <c r="G129" s="12"/>
      <c r="H129" s="12"/>
      <c r="I129" s="12"/>
      <c r="J129" s="12">
        <f t="shared" si="12"/>
        <v>0</v>
      </c>
    </row>
    <row r="130" spans="1:10" s="13" customFormat="1" ht="15.75" customHeight="1">
      <c r="A130" s="14" t="s">
        <v>132</v>
      </c>
      <c r="B130" s="12">
        <f>SUM(C130:I130)</f>
        <v>24326</v>
      </c>
      <c r="C130" s="12">
        <f t="shared" ref="C130:I130" si="15">SUM(C131:C133)</f>
        <v>234</v>
      </c>
      <c r="D130" s="12">
        <f t="shared" si="15"/>
        <v>15300</v>
      </c>
      <c r="E130" s="12">
        <f t="shared" si="15"/>
        <v>385</v>
      </c>
      <c r="F130" s="12">
        <f t="shared" si="15"/>
        <v>8407</v>
      </c>
      <c r="G130" s="12">
        <f t="shared" si="15"/>
        <v>0</v>
      </c>
      <c r="H130" s="12">
        <f t="shared" si="15"/>
        <v>0</v>
      </c>
      <c r="I130" s="12">
        <f t="shared" si="15"/>
        <v>0</v>
      </c>
      <c r="J130" s="12">
        <f t="shared" si="12"/>
        <v>24092</v>
      </c>
    </row>
    <row r="131" spans="1:10" s="13" customFormat="1" ht="15.75" customHeight="1">
      <c r="A131" s="15" t="s">
        <v>133</v>
      </c>
      <c r="B131" s="12">
        <f>SUM(C131:I131)</f>
        <v>21717</v>
      </c>
      <c r="C131" s="12">
        <f>179+20</f>
        <v>199</v>
      </c>
      <c r="D131" s="12">
        <v>15300</v>
      </c>
      <c r="E131" s="12">
        <v>385</v>
      </c>
      <c r="F131" s="12">
        <v>5833</v>
      </c>
      <c r="G131" s="12"/>
      <c r="H131" s="12"/>
      <c r="I131" s="12"/>
      <c r="J131" s="12">
        <f t="shared" si="12"/>
        <v>21518</v>
      </c>
    </row>
    <row r="132" spans="1:10" s="13" customFormat="1" ht="15.75" customHeight="1">
      <c r="A132" s="15" t="s">
        <v>134</v>
      </c>
      <c r="B132" s="12">
        <f>SUM(C132:I132)</f>
        <v>1532</v>
      </c>
      <c r="C132" s="12">
        <v>35</v>
      </c>
      <c r="D132" s="12"/>
      <c r="E132" s="12"/>
      <c r="F132" s="12">
        <v>1497</v>
      </c>
      <c r="G132" s="12"/>
      <c r="H132" s="12"/>
      <c r="I132" s="12"/>
      <c r="J132" s="12">
        <f t="shared" si="12"/>
        <v>1497</v>
      </c>
    </row>
    <row r="133" spans="1:10" s="13" customFormat="1" ht="15.75" customHeight="1">
      <c r="A133" s="14" t="s">
        <v>135</v>
      </c>
      <c r="B133" s="12">
        <f>SUM(C133:I133)</f>
        <v>1077</v>
      </c>
      <c r="C133" s="12"/>
      <c r="D133" s="12"/>
      <c r="E133" s="12"/>
      <c r="F133" s="12">
        <v>1077</v>
      </c>
      <c r="G133" s="12"/>
      <c r="H133" s="12"/>
      <c r="I133" s="12"/>
      <c r="J133" s="12">
        <f t="shared" si="12"/>
        <v>1077</v>
      </c>
    </row>
    <row r="134" spans="1:10" s="13" customFormat="1" ht="15.75" customHeight="1">
      <c r="A134" s="14"/>
      <c r="B134" s="12">
        <f>SUM(C134:I134)</f>
        <v>0</v>
      </c>
      <c r="C134" s="12">
        <v>0</v>
      </c>
      <c r="D134" s="12"/>
      <c r="E134" s="12"/>
      <c r="F134" s="12"/>
      <c r="G134" s="12"/>
      <c r="H134" s="12"/>
      <c r="I134" s="12"/>
      <c r="J134" s="12">
        <f t="shared" si="12"/>
        <v>0</v>
      </c>
    </row>
    <row r="135" spans="1:10" s="13" customFormat="1" ht="15.75" customHeight="1">
      <c r="A135" s="34" t="s">
        <v>136</v>
      </c>
      <c r="B135" s="12">
        <f t="shared" ref="B135:I135" si="16">B136+B137+B146+B147+B151+B152+B153+B155</f>
        <v>1293650</v>
      </c>
      <c r="C135" s="12">
        <f t="shared" si="16"/>
        <v>483048</v>
      </c>
      <c r="D135" s="12">
        <f t="shared" si="16"/>
        <v>221360</v>
      </c>
      <c r="E135" s="12">
        <f t="shared" si="16"/>
        <v>214392</v>
      </c>
      <c r="F135" s="12">
        <f t="shared" si="16"/>
        <v>176222</v>
      </c>
      <c r="G135" s="12">
        <f t="shared" si="16"/>
        <v>69666</v>
      </c>
      <c r="H135" s="12">
        <f t="shared" si="16"/>
        <v>84814</v>
      </c>
      <c r="I135" s="12">
        <f t="shared" si="16"/>
        <v>42503</v>
      </c>
      <c r="J135" s="12">
        <f t="shared" si="12"/>
        <v>808957</v>
      </c>
    </row>
    <row r="136" spans="1:10" s="13" customFormat="1" ht="15.75" customHeight="1">
      <c r="A136" s="14" t="s">
        <v>137</v>
      </c>
      <c r="B136" s="12">
        <f>C136+D136+E136+F136+G136+H136+I136</f>
        <v>1060561</v>
      </c>
      <c r="C136" s="12">
        <f>338245+968+1376+20</f>
        <v>340609</v>
      </c>
      <c r="D136" s="12">
        <v>207279</v>
      </c>
      <c r="E136" s="12">
        <v>191563</v>
      </c>
      <c r="F136" s="12">
        <v>140166</v>
      </c>
      <c r="G136" s="12">
        <f>63497+65+780</f>
        <v>64342</v>
      </c>
      <c r="H136" s="12">
        <f>77919+383-4+27-275-83</f>
        <v>77967</v>
      </c>
      <c r="I136" s="12">
        <f>38803-168</f>
        <v>38635</v>
      </c>
      <c r="J136" s="12">
        <f t="shared" si="12"/>
        <v>719952</v>
      </c>
    </row>
    <row r="137" spans="1:10" s="13" customFormat="1" ht="15.75" customHeight="1">
      <c r="A137" s="14" t="s">
        <v>138</v>
      </c>
      <c r="B137" s="12">
        <f t="shared" ref="B137:I137" si="17">B138+B139</f>
        <v>23468</v>
      </c>
      <c r="C137" s="12">
        <f t="shared" si="17"/>
        <v>2919</v>
      </c>
      <c r="D137" s="12">
        <f t="shared" si="17"/>
        <v>6883</v>
      </c>
      <c r="E137" s="12">
        <f t="shared" si="17"/>
        <v>4115</v>
      </c>
      <c r="F137" s="12">
        <f t="shared" si="17"/>
        <v>5934</v>
      </c>
      <c r="G137" s="12">
        <f t="shared" si="17"/>
        <v>2421</v>
      </c>
      <c r="H137" s="12">
        <f t="shared" si="17"/>
        <v>688</v>
      </c>
      <c r="I137" s="12">
        <f t="shared" si="17"/>
        <v>508</v>
      </c>
      <c r="J137" s="12">
        <f t="shared" si="12"/>
        <v>20549</v>
      </c>
    </row>
    <row r="138" spans="1:10" s="13" customFormat="1" ht="15.75" customHeight="1">
      <c r="A138" s="15" t="s">
        <v>139</v>
      </c>
      <c r="B138" s="12">
        <f>SUM(C138:I138)</f>
        <v>17180</v>
      </c>
      <c r="C138" s="12">
        <v>-29</v>
      </c>
      <c r="D138" s="12">
        <v>5138</v>
      </c>
      <c r="E138" s="12">
        <v>3808</v>
      </c>
      <c r="F138" s="12">
        <v>5478</v>
      </c>
      <c r="G138" s="12">
        <v>2273</v>
      </c>
      <c r="H138" s="12">
        <v>370</v>
      </c>
      <c r="I138" s="12">
        <v>142</v>
      </c>
      <c r="J138" s="12">
        <f t="shared" si="12"/>
        <v>17209</v>
      </c>
    </row>
    <row r="139" spans="1:10" s="13" customFormat="1" ht="15.75" customHeight="1">
      <c r="A139" s="15" t="s">
        <v>140</v>
      </c>
      <c r="B139" s="12">
        <f>B140+B141+B142+B143+B144+B145</f>
        <v>6288</v>
      </c>
      <c r="C139" s="12">
        <f>C140+C141+C142+C143+C144+C145</f>
        <v>2948</v>
      </c>
      <c r="D139" s="12">
        <f t="shared" ref="D139:J139" si="18">D140+D141+D142+D143+D144+D145</f>
        <v>1745</v>
      </c>
      <c r="E139" s="12">
        <f t="shared" si="18"/>
        <v>307</v>
      </c>
      <c r="F139" s="12">
        <f t="shared" si="18"/>
        <v>456</v>
      </c>
      <c r="G139" s="12">
        <f t="shared" si="18"/>
        <v>148</v>
      </c>
      <c r="H139" s="12">
        <f t="shared" si="18"/>
        <v>318</v>
      </c>
      <c r="I139" s="12">
        <f t="shared" si="18"/>
        <v>366</v>
      </c>
      <c r="J139" s="12">
        <f t="shared" si="18"/>
        <v>3340</v>
      </c>
    </row>
    <row r="140" spans="1:10" s="13" customFormat="1" ht="15.75" customHeight="1">
      <c r="A140" s="14" t="s">
        <v>141</v>
      </c>
      <c r="B140" s="12">
        <f>SUM(C140:I140)</f>
        <v>879</v>
      </c>
      <c r="C140" s="12">
        <v>425</v>
      </c>
      <c r="D140" s="12">
        <v>70</v>
      </c>
      <c r="E140" s="12">
        <v>157</v>
      </c>
      <c r="F140" s="12">
        <v>84</v>
      </c>
      <c r="G140" s="12">
        <v>67</v>
      </c>
      <c r="H140" s="12">
        <v>51</v>
      </c>
      <c r="I140" s="12">
        <v>25</v>
      </c>
      <c r="J140" s="12">
        <f t="shared" si="12"/>
        <v>454</v>
      </c>
    </row>
    <row r="141" spans="1:10" s="13" customFormat="1" ht="15.75" customHeight="1">
      <c r="A141" s="14" t="s">
        <v>142</v>
      </c>
      <c r="B141" s="12">
        <v>1666</v>
      </c>
      <c r="C141" s="12">
        <v>390</v>
      </c>
      <c r="D141" s="12">
        <v>190</v>
      </c>
      <c r="E141" s="12">
        <v>269</v>
      </c>
      <c r="F141" s="12">
        <v>139</v>
      </c>
      <c r="G141" s="12">
        <v>76</v>
      </c>
      <c r="H141" s="12">
        <v>262</v>
      </c>
      <c r="I141" s="12">
        <v>340</v>
      </c>
      <c r="J141" s="12">
        <f t="shared" si="12"/>
        <v>1276</v>
      </c>
    </row>
    <row r="142" spans="1:10" s="13" customFormat="1" ht="15.75" customHeight="1">
      <c r="A142" s="15" t="s">
        <v>143</v>
      </c>
      <c r="B142" s="12">
        <v>2430</v>
      </c>
      <c r="C142" s="12">
        <f>1930-185-210</f>
        <v>1535</v>
      </c>
      <c r="D142" s="12">
        <f>830+185</f>
        <v>1015</v>
      </c>
      <c r="E142" s="12">
        <v>-330</v>
      </c>
      <c r="F142" s="12">
        <v>210</v>
      </c>
      <c r="G142" s="12"/>
      <c r="H142" s="12"/>
      <c r="I142" s="12"/>
      <c r="J142" s="12">
        <f t="shared" si="12"/>
        <v>895</v>
      </c>
    </row>
    <row r="143" spans="1:10" s="13" customFormat="1" ht="15.75" customHeight="1">
      <c r="A143" s="15" t="s">
        <v>144</v>
      </c>
      <c r="B143" s="12"/>
      <c r="C143" s="12"/>
      <c r="D143" s="12"/>
      <c r="E143" s="12"/>
      <c r="F143" s="12"/>
      <c r="G143" s="12"/>
      <c r="H143" s="12"/>
      <c r="I143" s="12"/>
      <c r="J143" s="12"/>
    </row>
    <row r="144" spans="1:10" s="13" customFormat="1" ht="15.75" customHeight="1">
      <c r="A144" s="35" t="s">
        <v>145</v>
      </c>
      <c r="B144" s="12">
        <f>986-2+134</f>
        <v>1118</v>
      </c>
      <c r="C144" s="12">
        <f>B144-D144-E144-F144-G144-H144-I144</f>
        <v>466</v>
      </c>
      <c r="D144" s="12">
        <f>394+72</f>
        <v>466</v>
      </c>
      <c r="E144" s="12">
        <v>186</v>
      </c>
      <c r="F144" s="12"/>
      <c r="G144" s="12"/>
      <c r="H144" s="12"/>
      <c r="I144" s="12"/>
      <c r="J144" s="12">
        <f t="shared" si="12"/>
        <v>652</v>
      </c>
    </row>
    <row r="145" spans="1:10" s="13" customFormat="1" ht="15.75" customHeight="1">
      <c r="A145" s="35" t="s">
        <v>146</v>
      </c>
      <c r="B145" s="12">
        <f>178+17</f>
        <v>195</v>
      </c>
      <c r="C145" s="12">
        <f>115+17</f>
        <v>132</v>
      </c>
      <c r="D145" s="12">
        <v>4</v>
      </c>
      <c r="E145" s="12">
        <v>25</v>
      </c>
      <c r="F145" s="12">
        <v>23</v>
      </c>
      <c r="G145" s="12">
        <v>5</v>
      </c>
      <c r="H145" s="12">
        <v>5</v>
      </c>
      <c r="I145" s="12">
        <v>1</v>
      </c>
      <c r="J145" s="12">
        <f t="shared" ref="J145:J194" si="19">D145+E145+F145+G145+H145+I145</f>
        <v>63</v>
      </c>
    </row>
    <row r="146" spans="1:10" s="13" customFormat="1" ht="15.75" customHeight="1">
      <c r="A146" s="14" t="s">
        <v>147</v>
      </c>
      <c r="B146" s="12">
        <f>SUM(C146:I146)</f>
        <v>0</v>
      </c>
      <c r="C146" s="12"/>
      <c r="D146" s="12"/>
      <c r="E146" s="12"/>
      <c r="F146" s="12"/>
      <c r="G146" s="12"/>
      <c r="H146" s="12"/>
      <c r="I146" s="12"/>
      <c r="J146" s="12">
        <f t="shared" si="19"/>
        <v>0</v>
      </c>
    </row>
    <row r="147" spans="1:10" s="13" customFormat="1" ht="15.75" customHeight="1">
      <c r="A147" s="14" t="s">
        <v>148</v>
      </c>
      <c r="B147" s="12">
        <f>B148+B149+B150</f>
        <v>112100</v>
      </c>
      <c r="C147" s="12">
        <v>62100</v>
      </c>
      <c r="D147" s="12">
        <f t="shared" ref="D147:I147" si="20">D148+D149</f>
        <v>3700</v>
      </c>
      <c r="E147" s="12">
        <f t="shared" si="20"/>
        <v>15855</v>
      </c>
      <c r="F147" s="12">
        <f t="shared" si="20"/>
        <v>24700</v>
      </c>
      <c r="G147" s="12">
        <f t="shared" si="20"/>
        <v>2100</v>
      </c>
      <c r="H147" s="12">
        <f t="shared" si="20"/>
        <v>1000</v>
      </c>
      <c r="I147" s="12">
        <f t="shared" si="20"/>
        <v>1000</v>
      </c>
      <c r="J147" s="12">
        <f t="shared" si="19"/>
        <v>48355</v>
      </c>
    </row>
    <row r="148" spans="1:10" s="13" customFormat="1" ht="15.75" customHeight="1">
      <c r="A148" s="14" t="s">
        <v>149</v>
      </c>
      <c r="B148" s="12">
        <f>SUM(C148:I148)</f>
        <v>35000</v>
      </c>
      <c r="C148" s="12">
        <v>25500</v>
      </c>
      <c r="D148" s="12">
        <v>2000</v>
      </c>
      <c r="E148" s="12">
        <v>2000</v>
      </c>
      <c r="F148" s="12">
        <v>2500</v>
      </c>
      <c r="G148" s="12">
        <v>1000</v>
      </c>
      <c r="H148" s="12">
        <v>1000</v>
      </c>
      <c r="I148" s="12">
        <v>1000</v>
      </c>
      <c r="J148" s="12">
        <f t="shared" si="19"/>
        <v>9500</v>
      </c>
    </row>
    <row r="149" spans="1:10" s="13" customFormat="1" ht="15.75" customHeight="1">
      <c r="A149" s="14" t="s">
        <v>150</v>
      </c>
      <c r="B149" s="12">
        <f>C149+D149+E149+F149+G149+H149+I149</f>
        <v>75455</v>
      </c>
      <c r="C149" s="12">
        <v>36600</v>
      </c>
      <c r="D149" s="12">
        <v>1700</v>
      </c>
      <c r="E149" s="12">
        <f>16500-645-2000</f>
        <v>13855</v>
      </c>
      <c r="F149" s="12">
        <v>22200</v>
      </c>
      <c r="G149" s="12">
        <f>2100-1000</f>
        <v>1100</v>
      </c>
      <c r="H149" s="12"/>
      <c r="I149" s="12"/>
      <c r="J149" s="12">
        <f t="shared" si="19"/>
        <v>38855</v>
      </c>
    </row>
    <row r="150" spans="1:10" s="38" customFormat="1" ht="15.75" customHeight="1">
      <c r="A150" s="36" t="s">
        <v>151</v>
      </c>
      <c r="B150" s="37">
        <f>C150+D150+E150+F150+G150+H150+I150</f>
        <v>1645</v>
      </c>
      <c r="C150" s="37"/>
      <c r="D150" s="37">
        <v>500</v>
      </c>
      <c r="E150" s="37">
        <v>645</v>
      </c>
      <c r="F150" s="37"/>
      <c r="G150" s="37"/>
      <c r="H150" s="37">
        <v>500</v>
      </c>
      <c r="I150" s="37"/>
      <c r="J150" s="28">
        <f t="shared" si="19"/>
        <v>1645</v>
      </c>
    </row>
    <row r="151" spans="1:10" s="13" customFormat="1" ht="15.75" customHeight="1">
      <c r="A151" s="14" t="s">
        <v>152</v>
      </c>
      <c r="B151" s="12">
        <f>SUM(C151:I151)</f>
        <v>97504</v>
      </c>
      <c r="C151" s="12">
        <f>77403-134+134</f>
        <v>77403</v>
      </c>
      <c r="D151" s="12">
        <f>3374+95-72+101</f>
        <v>3498</v>
      </c>
      <c r="E151" s="12">
        <v>2859</v>
      </c>
      <c r="F151" s="12">
        <v>5422</v>
      </c>
      <c r="G151" s="12">
        <v>803</v>
      </c>
      <c r="H151" s="12">
        <v>5159</v>
      </c>
      <c r="I151" s="12">
        <v>2360</v>
      </c>
      <c r="J151" s="12">
        <f t="shared" si="19"/>
        <v>20101</v>
      </c>
    </row>
    <row r="152" spans="1:10" s="13" customFormat="1" ht="15.75" customHeight="1">
      <c r="A152" s="14" t="s">
        <v>153</v>
      </c>
      <c r="B152" s="12">
        <f>SUM(C152:I152)</f>
        <v>17</v>
      </c>
      <c r="C152" s="12">
        <v>17</v>
      </c>
      <c r="D152" s="12"/>
      <c r="E152" s="12"/>
      <c r="F152" s="12"/>
      <c r="G152" s="12"/>
      <c r="H152" s="12"/>
      <c r="I152" s="12"/>
      <c r="J152" s="12">
        <f t="shared" si="19"/>
        <v>0</v>
      </c>
    </row>
    <row r="153" spans="1:10" s="13" customFormat="1" ht="15.75" customHeight="1">
      <c r="A153" s="14" t="s">
        <v>154</v>
      </c>
      <c r="B153" s="12">
        <f>SUM(C153:I153)</f>
        <v>0</v>
      </c>
      <c r="C153" s="12">
        <f t="shared" ref="C153:I153" si="21">+C123+C124-C152</f>
        <v>0</v>
      </c>
      <c r="D153" s="12">
        <f t="shared" si="21"/>
        <v>0</v>
      </c>
      <c r="E153" s="12">
        <f t="shared" si="21"/>
        <v>0</v>
      </c>
      <c r="F153" s="12">
        <f t="shared" si="21"/>
        <v>0</v>
      </c>
      <c r="G153" s="12">
        <f t="shared" si="21"/>
        <v>0</v>
      </c>
      <c r="H153" s="12">
        <f t="shared" si="21"/>
        <v>0</v>
      </c>
      <c r="I153" s="12">
        <f t="shared" si="21"/>
        <v>0</v>
      </c>
      <c r="J153" s="12">
        <f t="shared" si="19"/>
        <v>0</v>
      </c>
    </row>
    <row r="154" spans="1:10" s="13" customFormat="1" ht="15.75" customHeight="1">
      <c r="A154" s="14"/>
      <c r="B154" s="12"/>
      <c r="C154" s="12">
        <v>0</v>
      </c>
      <c r="D154" s="12"/>
      <c r="E154" s="12"/>
      <c r="F154" s="12"/>
      <c r="G154" s="12"/>
      <c r="H154" s="12"/>
      <c r="I154" s="12"/>
      <c r="J154" s="12">
        <f t="shared" si="19"/>
        <v>0</v>
      </c>
    </row>
    <row r="155" spans="1:10" s="13" customFormat="1" ht="15.75" customHeight="1">
      <c r="A155" s="14" t="s">
        <v>155</v>
      </c>
      <c r="B155" s="12"/>
      <c r="C155" s="12"/>
      <c r="D155" s="12"/>
      <c r="E155" s="12"/>
      <c r="F155" s="12"/>
      <c r="G155" s="12"/>
      <c r="H155" s="12"/>
      <c r="I155" s="12"/>
      <c r="J155" s="12">
        <f t="shared" si="19"/>
        <v>0</v>
      </c>
    </row>
    <row r="156" spans="1:10" s="13" customFormat="1" ht="15.75" customHeight="1">
      <c r="A156" s="39"/>
      <c r="B156" s="12">
        <f>SUM(C156:I156)</f>
        <v>0</v>
      </c>
      <c r="C156" s="12">
        <v>0</v>
      </c>
      <c r="D156" s="12"/>
      <c r="E156" s="12"/>
      <c r="F156" s="12"/>
      <c r="G156" s="12"/>
      <c r="H156" s="12"/>
      <c r="I156" s="12"/>
      <c r="J156" s="12">
        <f t="shared" si="19"/>
        <v>0</v>
      </c>
    </row>
    <row r="157" spans="1:10" s="13" customFormat="1" ht="15.75" customHeight="1">
      <c r="A157" s="14" t="s">
        <v>156</v>
      </c>
      <c r="B157" s="12">
        <f>SUM(C157:I157)</f>
        <v>25602</v>
      </c>
      <c r="C157" s="12">
        <f>C4-C135-C150</f>
        <v>21867</v>
      </c>
      <c r="D157" s="12">
        <f t="shared" ref="D157:I157" si="22">D4-D135-D150</f>
        <v>440</v>
      </c>
      <c r="E157" s="12">
        <f t="shared" si="22"/>
        <v>785</v>
      </c>
      <c r="F157" s="12">
        <f t="shared" si="22"/>
        <v>944</v>
      </c>
      <c r="G157" s="12">
        <f t="shared" si="22"/>
        <v>586</v>
      </c>
      <c r="H157" s="12">
        <f t="shared" si="22"/>
        <v>687</v>
      </c>
      <c r="I157" s="12">
        <f t="shared" si="22"/>
        <v>293</v>
      </c>
      <c r="J157" s="12">
        <f t="shared" si="19"/>
        <v>3735</v>
      </c>
    </row>
    <row r="158" spans="1:10" s="13" customFormat="1" ht="15.75" customHeight="1">
      <c r="A158" s="15" t="s">
        <v>157</v>
      </c>
      <c r="B158" s="12"/>
      <c r="C158" s="12"/>
      <c r="D158" s="12"/>
      <c r="E158" s="12"/>
      <c r="F158" s="12"/>
      <c r="G158" s="12"/>
      <c r="H158" s="12"/>
      <c r="I158" s="12"/>
      <c r="J158" s="12">
        <f t="shared" si="19"/>
        <v>0</v>
      </c>
    </row>
    <row r="159" spans="1:10" s="32" customFormat="1" ht="15.75" customHeight="1">
      <c r="A159" s="30" t="s">
        <v>158</v>
      </c>
      <c r="B159" s="31">
        <f>SUM(C159:I159)</f>
        <v>25602</v>
      </c>
      <c r="C159" s="31">
        <f>21999+20-20+2-134</f>
        <v>21867</v>
      </c>
      <c r="D159" s="31">
        <v>440</v>
      </c>
      <c r="E159" s="31">
        <v>785</v>
      </c>
      <c r="F159" s="31">
        <v>944</v>
      </c>
      <c r="G159" s="40">
        <v>586</v>
      </c>
      <c r="H159" s="31">
        <f>604+83</f>
        <v>687</v>
      </c>
      <c r="I159" s="31">
        <v>293</v>
      </c>
      <c r="J159" s="31">
        <f t="shared" si="19"/>
        <v>3735</v>
      </c>
    </row>
    <row r="160" spans="1:10" s="13" customFormat="1" ht="15.75" customHeight="1">
      <c r="A160" s="15" t="s">
        <v>157</v>
      </c>
      <c r="B160" s="12">
        <f>SUM(C160:I160)</f>
        <v>0</v>
      </c>
      <c r="C160" s="12"/>
      <c r="D160" s="12"/>
      <c r="E160" s="12"/>
      <c r="F160" s="12"/>
      <c r="G160" s="12"/>
      <c r="H160" s="12"/>
      <c r="I160" s="12"/>
      <c r="J160" s="12">
        <f t="shared" si="19"/>
        <v>0</v>
      </c>
    </row>
    <row r="161" spans="1:10" s="13" customFormat="1" ht="15.75" customHeight="1">
      <c r="A161" s="14" t="s">
        <v>159</v>
      </c>
      <c r="B161" s="12"/>
      <c r="C161" s="12">
        <f t="shared" ref="C161:I161" si="23">+C157-C159</f>
        <v>0</v>
      </c>
      <c r="D161" s="12">
        <f t="shared" si="23"/>
        <v>0</v>
      </c>
      <c r="E161" s="12"/>
      <c r="F161" s="12"/>
      <c r="G161" s="12">
        <f t="shared" si="23"/>
        <v>0</v>
      </c>
      <c r="H161" s="12">
        <f t="shared" si="23"/>
        <v>0</v>
      </c>
      <c r="I161" s="12">
        <f t="shared" si="23"/>
        <v>0</v>
      </c>
      <c r="J161" s="12">
        <f t="shared" si="19"/>
        <v>0</v>
      </c>
    </row>
    <row r="162" spans="1:10" s="13" customFormat="1" ht="15.75" customHeight="1">
      <c r="A162" s="15" t="s">
        <v>157</v>
      </c>
      <c r="B162" s="12">
        <f>SUM(C162:I162)</f>
        <v>0</v>
      </c>
      <c r="C162" s="12"/>
      <c r="D162" s="12"/>
      <c r="E162" s="12">
        <v>0</v>
      </c>
      <c r="F162" s="12"/>
      <c r="G162" s="12">
        <v>0</v>
      </c>
      <c r="H162" s="12">
        <v>0</v>
      </c>
      <c r="I162" s="12"/>
      <c r="J162" s="12">
        <f t="shared" si="19"/>
        <v>0</v>
      </c>
    </row>
    <row r="163" spans="1:10" s="32" customFormat="1" ht="15.75" customHeight="1">
      <c r="A163" s="41"/>
      <c r="B163" s="31"/>
      <c r="C163" s="31"/>
      <c r="D163" s="31"/>
      <c r="E163" s="31"/>
      <c r="F163" s="31"/>
      <c r="G163" s="31"/>
      <c r="H163" s="31"/>
      <c r="I163" s="31"/>
      <c r="J163" s="31"/>
    </row>
    <row r="164" spans="1:10" s="13" customFormat="1" ht="15.75" customHeight="1">
      <c r="A164" s="34"/>
      <c r="B164" s="12"/>
      <c r="C164" s="12"/>
      <c r="D164" s="12"/>
      <c r="E164" s="12"/>
      <c r="F164" s="12"/>
      <c r="G164" s="12"/>
      <c r="H164" s="12"/>
      <c r="I164" s="12"/>
      <c r="J164" s="12"/>
    </row>
    <row r="165" spans="1:10" s="13" customFormat="1" ht="15.75" customHeight="1">
      <c r="A165" s="34" t="s">
        <v>160</v>
      </c>
      <c r="B165" s="12">
        <f>C165+D165+E165+F165+G165+H165+I165</f>
        <v>1087808</v>
      </c>
      <c r="C165" s="12">
        <f>C4-C137-C147-C151-C152</f>
        <v>362476</v>
      </c>
      <c r="D165" s="12">
        <f t="shared" ref="D165:I165" si="24">D4-D137-D147-D151</f>
        <v>208219</v>
      </c>
      <c r="E165" s="12">
        <f t="shared" si="24"/>
        <v>192993</v>
      </c>
      <c r="F165" s="12">
        <f t="shared" si="24"/>
        <v>141110</v>
      </c>
      <c r="G165" s="12">
        <f t="shared" si="24"/>
        <v>64928</v>
      </c>
      <c r="H165" s="12">
        <f t="shared" si="24"/>
        <v>79154</v>
      </c>
      <c r="I165" s="12">
        <f t="shared" si="24"/>
        <v>38928</v>
      </c>
      <c r="J165" s="12">
        <f t="shared" si="19"/>
        <v>725332</v>
      </c>
    </row>
    <row r="166" spans="1:10" s="13" customFormat="1" ht="15.75" customHeight="1">
      <c r="A166" s="34"/>
      <c r="B166" s="12"/>
      <c r="C166" s="12"/>
      <c r="D166" s="12"/>
      <c r="E166" s="12"/>
      <c r="F166" s="12"/>
      <c r="G166" s="12"/>
      <c r="H166" s="12"/>
      <c r="I166" s="12"/>
      <c r="J166" s="12"/>
    </row>
    <row r="167" spans="1:10" s="13" customFormat="1" ht="15.75" customHeight="1">
      <c r="A167" s="35" t="s">
        <v>161</v>
      </c>
      <c r="B167" s="12">
        <f>C167+D167+E167+F167+G167+H167+I167</f>
        <v>238156</v>
      </c>
      <c r="C167" s="12">
        <f t="shared" ref="C167:I167" si="25">+C168+C169+C170+C174+C175</f>
        <v>93564</v>
      </c>
      <c r="D167" s="12">
        <f t="shared" si="25"/>
        <v>40413</v>
      </c>
      <c r="E167" s="12">
        <f t="shared" si="25"/>
        <v>41847</v>
      </c>
      <c r="F167" s="12">
        <f t="shared" si="25"/>
        <v>21774</v>
      </c>
      <c r="G167" s="12">
        <f t="shared" si="25"/>
        <v>3598</v>
      </c>
      <c r="H167" s="12">
        <f t="shared" si="25"/>
        <v>645</v>
      </c>
      <c r="I167" s="12">
        <f t="shared" si="25"/>
        <v>36315</v>
      </c>
      <c r="J167" s="12">
        <f t="shared" si="19"/>
        <v>144592</v>
      </c>
    </row>
    <row r="168" spans="1:10" s="13" customFormat="1" ht="15.75" customHeight="1">
      <c r="A168" s="35" t="s">
        <v>162</v>
      </c>
      <c r="B168" s="12">
        <f>C168+D168+E168+F168+G168+H168+I168</f>
        <v>97920</v>
      </c>
      <c r="C168" s="12">
        <v>21521</v>
      </c>
      <c r="D168" s="12">
        <v>26333</v>
      </c>
      <c r="E168" s="12">
        <v>16143</v>
      </c>
      <c r="F168" s="12">
        <v>893</v>
      </c>
      <c r="G168" s="12">
        <v>1003</v>
      </c>
      <c r="H168" s="12"/>
      <c r="I168" s="12">
        <v>32027</v>
      </c>
      <c r="J168" s="12">
        <f t="shared" si="19"/>
        <v>76399</v>
      </c>
    </row>
    <row r="169" spans="1:10" s="13" customFormat="1" ht="15.75" customHeight="1">
      <c r="A169" s="35" t="s">
        <v>163</v>
      </c>
      <c r="B169" s="12">
        <v>14492</v>
      </c>
      <c r="C169" s="12">
        <f>B169-D169-E169-F169-G169-H169-I169</f>
        <v>1388</v>
      </c>
      <c r="D169" s="12">
        <v>3265</v>
      </c>
      <c r="E169" s="12">
        <v>5970</v>
      </c>
      <c r="F169" s="12">
        <v>553</v>
      </c>
      <c r="G169" s="12">
        <v>2595</v>
      </c>
      <c r="H169" s="12">
        <v>645</v>
      </c>
      <c r="I169" s="12">
        <v>76</v>
      </c>
      <c r="J169" s="12">
        <f t="shared" si="19"/>
        <v>13104</v>
      </c>
    </row>
    <row r="170" spans="1:10" s="13" customFormat="1" ht="15.75" customHeight="1">
      <c r="A170" s="35" t="s">
        <v>164</v>
      </c>
      <c r="B170" s="12">
        <f>B171+B172</f>
        <v>101000</v>
      </c>
      <c r="C170" s="12">
        <f>C171+C172</f>
        <v>53800</v>
      </c>
      <c r="D170" s="12">
        <f t="shared" ref="D170:I170" si="26">D171+D172</f>
        <v>10700</v>
      </c>
      <c r="E170" s="12">
        <f t="shared" si="26"/>
        <v>19500</v>
      </c>
      <c r="F170" s="12">
        <f t="shared" si="26"/>
        <v>13000</v>
      </c>
      <c r="G170" s="12">
        <f t="shared" si="26"/>
        <v>0</v>
      </c>
      <c r="H170" s="12">
        <f t="shared" si="26"/>
        <v>0</v>
      </c>
      <c r="I170" s="12">
        <f t="shared" si="26"/>
        <v>4000</v>
      </c>
      <c r="J170" s="12">
        <f t="shared" si="19"/>
        <v>47200</v>
      </c>
    </row>
    <row r="171" spans="1:10" s="13" customFormat="1" ht="15.75" customHeight="1">
      <c r="A171" s="35" t="s">
        <v>165</v>
      </c>
      <c r="B171" s="12">
        <f>C171+D171+E171+F171+G171+H171+I171</f>
        <v>80000</v>
      </c>
      <c r="C171" s="12">
        <v>45500</v>
      </c>
      <c r="D171" s="12">
        <v>10000</v>
      </c>
      <c r="E171" s="12">
        <v>7500</v>
      </c>
      <c r="F171" s="12">
        <v>13000</v>
      </c>
      <c r="G171" s="12"/>
      <c r="H171" s="12"/>
      <c r="I171" s="12">
        <v>4000</v>
      </c>
      <c r="J171" s="12">
        <f t="shared" si="19"/>
        <v>34500</v>
      </c>
    </row>
    <row r="172" spans="1:10" s="13" customFormat="1" ht="15.75" customHeight="1">
      <c r="A172" s="35" t="s">
        <v>166</v>
      </c>
      <c r="B172" s="12">
        <f>C172+D172+E172+F172+G172+H172+I172</f>
        <v>21000</v>
      </c>
      <c r="C172" s="12">
        <v>8300</v>
      </c>
      <c r="D172" s="12">
        <v>700</v>
      </c>
      <c r="E172" s="12">
        <v>12000</v>
      </c>
      <c r="F172" s="12"/>
      <c r="G172" s="12"/>
      <c r="H172" s="12"/>
      <c r="I172" s="12"/>
      <c r="J172" s="12">
        <f t="shared" si="19"/>
        <v>12700</v>
      </c>
    </row>
    <row r="173" spans="1:10" s="13" customFormat="1" ht="15.75" customHeight="1">
      <c r="A173" s="35">
        <v>0</v>
      </c>
      <c r="B173" s="12">
        <f>C173+D173+E173+F173+G173+H173+I173</f>
        <v>0</v>
      </c>
      <c r="C173" s="12"/>
      <c r="D173" s="12"/>
      <c r="E173" s="12"/>
      <c r="F173" s="12"/>
      <c r="G173" s="12"/>
      <c r="H173" s="12"/>
      <c r="I173" s="12"/>
      <c r="J173" s="12">
        <f t="shared" si="19"/>
        <v>0</v>
      </c>
    </row>
    <row r="174" spans="1:10" s="13" customFormat="1" ht="15.75" customHeight="1">
      <c r="A174" s="35" t="s">
        <v>167</v>
      </c>
      <c r="B174" s="12">
        <f>C174+D174+E174+F174+G174+H174+I174</f>
        <v>24744</v>
      </c>
      <c r="C174" s="12">
        <v>16855</v>
      </c>
      <c r="D174" s="12">
        <v>115</v>
      </c>
      <c r="E174" s="12">
        <v>234</v>
      </c>
      <c r="F174" s="12">
        <v>7328</v>
      </c>
      <c r="G174" s="12"/>
      <c r="H174" s="12"/>
      <c r="I174" s="12">
        <v>212</v>
      </c>
      <c r="J174" s="12">
        <f t="shared" si="19"/>
        <v>7889</v>
      </c>
    </row>
    <row r="175" spans="1:10" s="13" customFormat="1" ht="15.75" customHeight="1">
      <c r="A175" s="35" t="s">
        <v>168</v>
      </c>
      <c r="B175" s="12">
        <f>SUM(C175:I175)</f>
        <v>0</v>
      </c>
      <c r="C175" s="12"/>
      <c r="D175" s="12"/>
      <c r="E175" s="12">
        <f>+E155</f>
        <v>0</v>
      </c>
      <c r="F175" s="12">
        <f>+F155</f>
        <v>0</v>
      </c>
      <c r="G175" s="12"/>
      <c r="H175" s="12">
        <f>+H155</f>
        <v>0</v>
      </c>
      <c r="I175" s="12">
        <f>+I155</f>
        <v>0</v>
      </c>
      <c r="J175" s="12">
        <f t="shared" si="19"/>
        <v>0</v>
      </c>
    </row>
    <row r="176" spans="1:10" s="13" customFormat="1" ht="15.75" customHeight="1">
      <c r="A176" s="35"/>
      <c r="B176" s="12"/>
      <c r="C176" s="12"/>
      <c r="D176" s="12"/>
      <c r="E176" s="12"/>
      <c r="F176" s="12"/>
      <c r="G176" s="12"/>
      <c r="H176" s="12"/>
      <c r="I176" s="12"/>
      <c r="J176" s="12"/>
    </row>
    <row r="177" spans="1:10" s="13" customFormat="1" ht="15.75" customHeight="1">
      <c r="A177" s="35" t="s">
        <v>169</v>
      </c>
      <c r="B177" s="12">
        <f>+B178+B179+B182+B186</f>
        <v>222654</v>
      </c>
      <c r="C177" s="12">
        <f t="shared" ref="C177:I177" si="27">+C178+C179+C182+C186+C185</f>
        <v>81400</v>
      </c>
      <c r="D177" s="12">
        <f t="shared" si="27"/>
        <v>40256</v>
      </c>
      <c r="E177" s="12">
        <f t="shared" si="27"/>
        <v>39554</v>
      </c>
      <c r="F177" s="12">
        <f t="shared" si="27"/>
        <v>21276</v>
      </c>
      <c r="G177" s="12">
        <f t="shared" si="27"/>
        <v>3594</v>
      </c>
      <c r="H177" s="12">
        <f t="shared" si="27"/>
        <v>645</v>
      </c>
      <c r="I177" s="12">
        <f t="shared" si="27"/>
        <v>35929</v>
      </c>
      <c r="J177" s="12">
        <f t="shared" si="19"/>
        <v>141254</v>
      </c>
    </row>
    <row r="178" spans="1:10" s="13" customFormat="1" ht="15.75" customHeight="1">
      <c r="A178" s="35" t="s">
        <v>170</v>
      </c>
      <c r="B178" s="12">
        <f>SUM(C178:I178)</f>
        <v>179842</v>
      </c>
      <c r="C178" s="12">
        <f>72888-20</f>
        <v>72868</v>
      </c>
      <c r="D178" s="12">
        <v>24231</v>
      </c>
      <c r="E178" s="12">
        <v>27148</v>
      </c>
      <c r="F178" s="12">
        <v>15431</v>
      </c>
      <c r="G178" s="12">
        <v>3594</v>
      </c>
      <c r="H178" s="12">
        <v>645</v>
      </c>
      <c r="I178" s="12">
        <v>35925</v>
      </c>
      <c r="J178" s="12">
        <f t="shared" si="19"/>
        <v>106974</v>
      </c>
    </row>
    <row r="179" spans="1:10" s="13" customFormat="1" ht="15.75" customHeight="1">
      <c r="A179" s="35" t="s">
        <v>171</v>
      </c>
      <c r="B179" s="12">
        <f>B180+B181</f>
        <v>95</v>
      </c>
      <c r="C179" s="12">
        <f t="shared" ref="C179:J179" si="28">C180+C181</f>
        <v>33</v>
      </c>
      <c r="D179" s="12">
        <f t="shared" si="28"/>
        <v>25</v>
      </c>
      <c r="E179" s="12">
        <f t="shared" si="28"/>
        <v>21</v>
      </c>
      <c r="F179" s="12">
        <f t="shared" si="28"/>
        <v>12</v>
      </c>
      <c r="G179" s="12">
        <f t="shared" si="28"/>
        <v>0</v>
      </c>
      <c r="H179" s="12">
        <f t="shared" si="28"/>
        <v>0</v>
      </c>
      <c r="I179" s="12">
        <f t="shared" si="28"/>
        <v>4</v>
      </c>
      <c r="J179" s="12">
        <f t="shared" si="28"/>
        <v>62</v>
      </c>
    </row>
    <row r="180" spans="1:10" s="13" customFormat="1" ht="15.75" customHeight="1">
      <c r="A180" s="35" t="s">
        <v>172</v>
      </c>
      <c r="B180" s="12"/>
      <c r="C180" s="12">
        <v>-10</v>
      </c>
      <c r="D180" s="12">
        <v>13</v>
      </c>
      <c r="E180" s="12">
        <v>-1</v>
      </c>
      <c r="F180" s="12">
        <v>-2</v>
      </c>
      <c r="G180" s="12"/>
      <c r="H180" s="12"/>
      <c r="I180" s="12"/>
      <c r="J180" s="12">
        <f t="shared" si="19"/>
        <v>10</v>
      </c>
    </row>
    <row r="181" spans="1:10" s="13" customFormat="1" ht="15.75" customHeight="1">
      <c r="A181" s="35" t="s">
        <v>173</v>
      </c>
      <c r="B181" s="12">
        <f>111-16</f>
        <v>95</v>
      </c>
      <c r="C181" s="12">
        <f>59-16</f>
        <v>43</v>
      </c>
      <c r="D181" s="12">
        <v>12</v>
      </c>
      <c r="E181" s="12">
        <v>22</v>
      </c>
      <c r="F181" s="12">
        <v>14</v>
      </c>
      <c r="G181" s="12"/>
      <c r="H181" s="12"/>
      <c r="I181" s="12">
        <v>4</v>
      </c>
      <c r="J181" s="12">
        <f t="shared" si="19"/>
        <v>52</v>
      </c>
    </row>
    <row r="182" spans="1:10" s="13" customFormat="1" ht="15.75" customHeight="1">
      <c r="A182" s="35" t="s">
        <v>174</v>
      </c>
      <c r="B182" s="12">
        <f>B183+B184+B185</f>
        <v>21000</v>
      </c>
      <c r="C182" s="12">
        <f>C183+C184</f>
        <v>8300</v>
      </c>
      <c r="D182" s="12">
        <f t="shared" ref="D182:I182" si="29">D183+D184</f>
        <v>634</v>
      </c>
      <c r="E182" s="12">
        <f t="shared" si="29"/>
        <v>11732</v>
      </c>
      <c r="F182" s="12">
        <f t="shared" si="29"/>
        <v>0</v>
      </c>
      <c r="G182" s="12">
        <f t="shared" si="29"/>
        <v>0</v>
      </c>
      <c r="H182" s="12">
        <f t="shared" si="29"/>
        <v>0</v>
      </c>
      <c r="I182" s="12">
        <f t="shared" si="29"/>
        <v>0</v>
      </c>
      <c r="J182" s="12">
        <f t="shared" si="19"/>
        <v>12366</v>
      </c>
    </row>
    <row r="183" spans="1:10" s="13" customFormat="1" ht="15.75" customHeight="1">
      <c r="A183" s="35" t="s">
        <v>175</v>
      </c>
      <c r="B183" s="12">
        <f>SUM(C183:I183)</f>
        <v>20666</v>
      </c>
      <c r="C183" s="12">
        <v>8300</v>
      </c>
      <c r="D183" s="12">
        <v>634</v>
      </c>
      <c r="E183" s="12">
        <v>11732</v>
      </c>
      <c r="F183" s="12"/>
      <c r="G183" s="12"/>
      <c r="H183" s="12"/>
      <c r="I183" s="12"/>
      <c r="J183" s="12">
        <f t="shared" si="19"/>
        <v>12366</v>
      </c>
    </row>
    <row r="184" spans="1:10" s="13" customFormat="1" ht="15.75" customHeight="1">
      <c r="A184" s="14" t="s">
        <v>176</v>
      </c>
      <c r="B184" s="12">
        <f>C184+D184+E184+F184+G184+H184+I184</f>
        <v>0</v>
      </c>
      <c r="C184" s="12"/>
      <c r="D184" s="12"/>
      <c r="E184" s="12"/>
      <c r="F184" s="12"/>
      <c r="G184" s="12"/>
      <c r="H184" s="12"/>
      <c r="I184" s="12"/>
      <c r="J184" s="12">
        <f t="shared" si="19"/>
        <v>0</v>
      </c>
    </row>
    <row r="185" spans="1:10" s="43" customFormat="1" ht="15.75" customHeight="1">
      <c r="A185" s="41" t="s">
        <v>177</v>
      </c>
      <c r="B185" s="42">
        <f>C185+D185+E185+F185+G185+H185+I185</f>
        <v>334</v>
      </c>
      <c r="C185" s="42"/>
      <c r="D185" s="42">
        <v>66</v>
      </c>
      <c r="E185" s="42">
        <v>268</v>
      </c>
      <c r="F185" s="42"/>
      <c r="G185" s="42"/>
      <c r="H185" s="42"/>
      <c r="I185" s="42"/>
      <c r="J185" s="42">
        <f t="shared" si="19"/>
        <v>334</v>
      </c>
    </row>
    <row r="186" spans="1:10" s="13" customFormat="1" ht="15.75" customHeight="1">
      <c r="A186" s="35" t="s">
        <v>178</v>
      </c>
      <c r="B186" s="12">
        <f>SUM(C186:I186)</f>
        <v>21717</v>
      </c>
      <c r="C186" s="12">
        <f>179+20</f>
        <v>199</v>
      </c>
      <c r="D186" s="12">
        <v>15300</v>
      </c>
      <c r="E186" s="12">
        <v>385</v>
      </c>
      <c r="F186" s="12">
        <v>5833</v>
      </c>
      <c r="G186" s="12"/>
      <c r="H186" s="12"/>
      <c r="I186" s="12"/>
      <c r="J186" s="12">
        <f t="shared" si="19"/>
        <v>21518</v>
      </c>
    </row>
    <row r="187" spans="1:10" s="13" customFormat="1" ht="15.75" customHeight="1">
      <c r="A187" s="35"/>
      <c r="B187" s="12"/>
      <c r="C187" s="12"/>
      <c r="D187" s="12"/>
      <c r="E187" s="12"/>
      <c r="F187" s="12"/>
      <c r="G187" s="12"/>
      <c r="H187" s="12"/>
      <c r="I187" s="12"/>
      <c r="J187" s="12">
        <f t="shared" si="19"/>
        <v>0</v>
      </c>
    </row>
    <row r="188" spans="1:10" s="13" customFormat="1" ht="15.75" customHeight="1">
      <c r="A188" s="35"/>
      <c r="B188" s="12"/>
      <c r="C188" s="12"/>
      <c r="D188" s="12"/>
      <c r="E188" s="12"/>
      <c r="F188" s="12"/>
      <c r="G188" s="12"/>
      <c r="H188" s="12"/>
      <c r="I188" s="12"/>
      <c r="J188" s="12">
        <f t="shared" si="19"/>
        <v>0</v>
      </c>
    </row>
    <row r="189" spans="1:10" s="32" customFormat="1" ht="15.75" customHeight="1">
      <c r="A189" s="44" t="s">
        <v>179</v>
      </c>
      <c r="B189" s="31">
        <f t="shared" ref="B189:I189" si="30">+B167-B177</f>
        <v>15502</v>
      </c>
      <c r="C189" s="31">
        <f t="shared" si="30"/>
        <v>12164</v>
      </c>
      <c r="D189" s="31">
        <f t="shared" si="30"/>
        <v>157</v>
      </c>
      <c r="E189" s="31">
        <f>+E167-E177</f>
        <v>2293</v>
      </c>
      <c r="F189" s="31">
        <f t="shared" si="30"/>
        <v>498</v>
      </c>
      <c r="G189" s="31">
        <f t="shared" si="30"/>
        <v>4</v>
      </c>
      <c r="H189" s="31">
        <f t="shared" si="30"/>
        <v>0</v>
      </c>
      <c r="I189" s="31">
        <f t="shared" si="30"/>
        <v>386</v>
      </c>
      <c r="J189" s="31">
        <f t="shared" si="19"/>
        <v>3338</v>
      </c>
    </row>
    <row r="190" spans="1:10" s="13" customFormat="1" ht="15.75" customHeight="1">
      <c r="A190" s="35" t="s">
        <v>180</v>
      </c>
      <c r="B190" s="12">
        <f>SUM(C190:I190)</f>
        <v>0</v>
      </c>
      <c r="C190" s="12"/>
      <c r="D190" s="12"/>
      <c r="E190" s="12"/>
      <c r="F190" s="12"/>
      <c r="G190" s="12"/>
      <c r="H190" s="12"/>
      <c r="I190" s="12"/>
      <c r="J190" s="12">
        <f t="shared" si="19"/>
        <v>0</v>
      </c>
    </row>
    <row r="191" spans="1:10" s="13" customFormat="1" ht="15.75" customHeight="1">
      <c r="A191" s="35" t="s">
        <v>181</v>
      </c>
      <c r="B191" s="12">
        <f>SUM(C191:I191)</f>
        <v>0</v>
      </c>
      <c r="C191" s="12"/>
      <c r="D191" s="12"/>
      <c r="E191" s="12"/>
      <c r="F191" s="12"/>
      <c r="G191" s="12"/>
      <c r="H191" s="12"/>
      <c r="I191" s="12"/>
      <c r="J191" s="12">
        <f t="shared" si="19"/>
        <v>0</v>
      </c>
    </row>
    <row r="192" spans="1:10" s="13" customFormat="1" ht="15.75" customHeight="1">
      <c r="A192" s="35" t="s">
        <v>180</v>
      </c>
      <c r="B192" s="12">
        <f>SUM(C192:I192)</f>
        <v>0</v>
      </c>
      <c r="C192" s="12"/>
      <c r="D192" s="12"/>
      <c r="E192" s="12"/>
      <c r="F192" s="12"/>
      <c r="G192" s="12"/>
      <c r="H192" s="12"/>
      <c r="I192" s="12"/>
      <c r="J192" s="12">
        <f t="shared" si="19"/>
        <v>0</v>
      </c>
    </row>
    <row r="193" spans="1:10" s="13" customFormat="1" ht="15.75" customHeight="1">
      <c r="A193" s="35" t="s">
        <v>159</v>
      </c>
      <c r="B193" s="12"/>
      <c r="C193" s="12"/>
      <c r="D193" s="12"/>
      <c r="E193" s="12"/>
      <c r="F193" s="12"/>
      <c r="G193" s="12"/>
      <c r="H193" s="12"/>
      <c r="I193" s="12"/>
      <c r="J193" s="12">
        <f t="shared" si="19"/>
        <v>0</v>
      </c>
    </row>
    <row r="194" spans="1:10" s="13" customFormat="1" ht="15.75" customHeight="1">
      <c r="A194" s="35" t="s">
        <v>180</v>
      </c>
      <c r="B194" s="12">
        <f>SUM(C194:I194)</f>
        <v>0</v>
      </c>
      <c r="C194" s="12"/>
      <c r="D194" s="12"/>
      <c r="E194" s="12"/>
      <c r="F194" s="12"/>
      <c r="G194" s="12"/>
      <c r="H194" s="12"/>
      <c r="I194" s="12"/>
      <c r="J194" s="12">
        <f t="shared" si="19"/>
        <v>0</v>
      </c>
    </row>
    <row r="195" spans="1:10" s="13" customFormat="1" ht="15.75" customHeight="1">
      <c r="A195" s="35"/>
      <c r="B195" s="12"/>
      <c r="C195" s="12"/>
      <c r="D195" s="12"/>
      <c r="E195" s="12"/>
      <c r="F195" s="12"/>
      <c r="G195" s="12"/>
      <c r="H195" s="12"/>
      <c r="I195" s="12"/>
      <c r="J195" s="12"/>
    </row>
    <row r="196" spans="1:10" s="13" customFormat="1" ht="15.75" customHeight="1">
      <c r="A196" s="45" t="s">
        <v>182</v>
      </c>
      <c r="B196" s="12">
        <f t="shared" ref="B196:I196" si="31">B167-B179-B182-B186</f>
        <v>195344</v>
      </c>
      <c r="C196" s="12">
        <f t="shared" si="31"/>
        <v>85032</v>
      </c>
      <c r="D196" s="12">
        <f t="shared" si="31"/>
        <v>24454</v>
      </c>
      <c r="E196" s="12">
        <f t="shared" si="31"/>
        <v>29709</v>
      </c>
      <c r="F196" s="12">
        <f t="shared" si="31"/>
        <v>15929</v>
      </c>
      <c r="G196" s="12">
        <f t="shared" si="31"/>
        <v>3598</v>
      </c>
      <c r="H196" s="12">
        <f t="shared" si="31"/>
        <v>645</v>
      </c>
      <c r="I196" s="12">
        <f t="shared" si="31"/>
        <v>36311</v>
      </c>
      <c r="J196" s="12">
        <f t="shared" ref="J196:J233" si="32">D196+E196+F196+G196+H196+I196</f>
        <v>110646</v>
      </c>
    </row>
    <row r="197" spans="1:10" s="13" customFormat="1" ht="15.75" customHeight="1">
      <c r="A197" s="35"/>
      <c r="B197" s="12"/>
      <c r="C197" s="12"/>
      <c r="D197" s="12"/>
      <c r="E197" s="12"/>
      <c r="F197" s="12"/>
      <c r="G197" s="12"/>
      <c r="H197" s="12"/>
      <c r="I197" s="12"/>
      <c r="J197" s="12">
        <f t="shared" si="32"/>
        <v>0</v>
      </c>
    </row>
    <row r="198" spans="1:10" s="13" customFormat="1" ht="15.75" customHeight="1">
      <c r="A198" s="35" t="s">
        <v>183</v>
      </c>
      <c r="B198" s="12">
        <f>C198+D198+E198+F198+G198+H198+I198</f>
        <v>7895</v>
      </c>
      <c r="C198" s="12">
        <f>C199+C200+C201</f>
        <v>6398</v>
      </c>
      <c r="D198" s="12"/>
      <c r="E198" s="12"/>
      <c r="F198" s="12">
        <f>F199+F200+F201</f>
        <v>1497</v>
      </c>
      <c r="G198" s="12"/>
      <c r="H198" s="12"/>
      <c r="I198" s="12"/>
      <c r="J198" s="12">
        <f t="shared" si="32"/>
        <v>1497</v>
      </c>
    </row>
    <row r="199" spans="1:10" s="13" customFormat="1" ht="15.75" customHeight="1">
      <c r="A199" s="35" t="s">
        <v>162</v>
      </c>
      <c r="B199" s="12">
        <f t="shared" ref="B199:B213" si="33">C199+D199+E199+F199+G199+H199+I199</f>
        <v>1439</v>
      </c>
      <c r="C199" s="35">
        <v>502</v>
      </c>
      <c r="D199" s="35"/>
      <c r="E199" s="35"/>
      <c r="F199" s="35">
        <v>937</v>
      </c>
      <c r="G199" s="35"/>
      <c r="H199" s="35"/>
      <c r="I199" s="35"/>
      <c r="J199" s="12">
        <f t="shared" si="32"/>
        <v>937</v>
      </c>
    </row>
    <row r="200" spans="1:10" s="13" customFormat="1" ht="15.75" customHeight="1">
      <c r="A200" s="35" t="s">
        <v>163</v>
      </c>
      <c r="B200" s="12">
        <f t="shared" si="33"/>
        <v>4296</v>
      </c>
      <c r="C200" s="35">
        <v>4296</v>
      </c>
      <c r="D200" s="35"/>
      <c r="E200" s="35"/>
      <c r="F200" s="35"/>
      <c r="G200" s="35"/>
      <c r="H200" s="35"/>
      <c r="I200" s="35"/>
      <c r="J200" s="12">
        <f t="shared" si="32"/>
        <v>0</v>
      </c>
    </row>
    <row r="201" spans="1:10" s="13" customFormat="1" ht="15.75" customHeight="1">
      <c r="A201" s="35" t="s">
        <v>184</v>
      </c>
      <c r="B201" s="12">
        <f t="shared" si="33"/>
        <v>2160</v>
      </c>
      <c r="C201" s="35">
        <v>1600</v>
      </c>
      <c r="D201" s="35"/>
      <c r="E201" s="35"/>
      <c r="F201" s="35">
        <v>560</v>
      </c>
      <c r="G201" s="35"/>
      <c r="H201" s="35"/>
      <c r="I201" s="35"/>
      <c r="J201" s="12">
        <f t="shared" si="32"/>
        <v>560</v>
      </c>
    </row>
    <row r="202" spans="1:10" s="13" customFormat="1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12">
        <f t="shared" si="32"/>
        <v>0</v>
      </c>
    </row>
    <row r="203" spans="1:10" s="13" customFormat="1" ht="15.75" customHeight="1">
      <c r="A203" s="35" t="s">
        <v>185</v>
      </c>
      <c r="B203" s="12">
        <f t="shared" si="33"/>
        <v>1932</v>
      </c>
      <c r="C203" s="35">
        <f>C204+C205+C206</f>
        <v>435</v>
      </c>
      <c r="D203" s="35"/>
      <c r="E203" s="35"/>
      <c r="F203" s="35">
        <f>F204+F205+F206</f>
        <v>1497</v>
      </c>
      <c r="G203" s="35"/>
      <c r="H203" s="35"/>
      <c r="I203" s="35"/>
      <c r="J203" s="12">
        <f t="shared" si="32"/>
        <v>1497</v>
      </c>
    </row>
    <row r="204" spans="1:10" s="13" customFormat="1" ht="15.75" customHeight="1">
      <c r="A204" s="35" t="s">
        <v>170</v>
      </c>
      <c r="B204" s="12">
        <f t="shared" si="33"/>
        <v>400</v>
      </c>
      <c r="C204" s="35">
        <v>400</v>
      </c>
      <c r="D204" s="35"/>
      <c r="E204" s="35"/>
      <c r="F204" s="35"/>
      <c r="G204" s="35"/>
      <c r="H204" s="35"/>
      <c r="I204" s="35"/>
      <c r="J204" s="12">
        <f t="shared" si="32"/>
        <v>0</v>
      </c>
    </row>
    <row r="205" spans="1:10" s="13" customFormat="1" ht="15.75" customHeight="1">
      <c r="A205" s="35" t="s">
        <v>171</v>
      </c>
      <c r="B205" s="12">
        <f t="shared" si="33"/>
        <v>0</v>
      </c>
      <c r="C205" s="35"/>
      <c r="D205" s="35"/>
      <c r="E205" s="35"/>
      <c r="F205" s="35"/>
      <c r="G205" s="35"/>
      <c r="H205" s="35"/>
      <c r="I205" s="35"/>
      <c r="J205" s="12">
        <f t="shared" si="32"/>
        <v>0</v>
      </c>
    </row>
    <row r="206" spans="1:10" s="13" customFormat="1" ht="15.75" customHeight="1">
      <c r="A206" s="35" t="s">
        <v>186</v>
      </c>
      <c r="B206" s="12">
        <f t="shared" si="33"/>
        <v>1532</v>
      </c>
      <c r="C206" s="35">
        <v>35</v>
      </c>
      <c r="D206" s="35"/>
      <c r="E206" s="35"/>
      <c r="F206" s="35">
        <v>1497</v>
      </c>
      <c r="G206" s="35"/>
      <c r="H206" s="35"/>
      <c r="I206" s="35"/>
      <c r="J206" s="12">
        <f t="shared" si="32"/>
        <v>1497</v>
      </c>
    </row>
    <row r="207" spans="1:10" s="13" customFormat="1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12">
        <f t="shared" si="32"/>
        <v>0</v>
      </c>
    </row>
    <row r="208" spans="1:10" s="13" customFormat="1" ht="15.75" customHeight="1">
      <c r="A208" s="35" t="s">
        <v>187</v>
      </c>
      <c r="B208" s="12">
        <f t="shared" si="33"/>
        <v>5963</v>
      </c>
      <c r="C208" s="46">
        <f>C198-C203</f>
        <v>5963</v>
      </c>
      <c r="D208" s="35"/>
      <c r="E208" s="35"/>
      <c r="F208" s="46">
        <f>F198-F203</f>
        <v>0</v>
      </c>
      <c r="G208" s="35"/>
      <c r="H208" s="35"/>
      <c r="I208" s="35"/>
      <c r="J208" s="12">
        <f t="shared" si="32"/>
        <v>0</v>
      </c>
    </row>
    <row r="209" spans="1:13" s="13" customFormat="1" ht="15.75" customHeight="1">
      <c r="A209" s="35" t="s">
        <v>180</v>
      </c>
      <c r="B209" s="12">
        <f t="shared" si="33"/>
        <v>0</v>
      </c>
      <c r="C209" s="35"/>
      <c r="D209" s="35"/>
      <c r="E209" s="35"/>
      <c r="F209" s="35"/>
      <c r="G209" s="35"/>
      <c r="H209" s="35"/>
      <c r="I209" s="35"/>
      <c r="J209" s="12">
        <f t="shared" si="32"/>
        <v>0</v>
      </c>
    </row>
    <row r="210" spans="1:13" s="13" customFormat="1" ht="15.75" customHeight="1">
      <c r="A210" s="35" t="s">
        <v>181</v>
      </c>
      <c r="B210" s="12">
        <f t="shared" si="33"/>
        <v>5963</v>
      </c>
      <c r="C210" s="35">
        <v>5963</v>
      </c>
      <c r="D210" s="35"/>
      <c r="E210" s="35"/>
      <c r="F210" s="35"/>
      <c r="G210" s="35"/>
      <c r="H210" s="35"/>
      <c r="I210" s="35"/>
      <c r="J210" s="12">
        <f t="shared" si="32"/>
        <v>0</v>
      </c>
    </row>
    <row r="211" spans="1:13" s="13" customFormat="1" ht="15.75" customHeight="1">
      <c r="A211" s="35" t="s">
        <v>180</v>
      </c>
      <c r="B211" s="12">
        <f t="shared" si="33"/>
        <v>0</v>
      </c>
      <c r="C211" s="35"/>
      <c r="D211" s="35"/>
      <c r="E211" s="35"/>
      <c r="F211" s="35"/>
      <c r="G211" s="35"/>
      <c r="H211" s="35"/>
      <c r="I211" s="35"/>
      <c r="J211" s="12">
        <f t="shared" si="32"/>
        <v>0</v>
      </c>
    </row>
    <row r="212" spans="1:13" s="13" customFormat="1" ht="15.75" customHeight="1">
      <c r="A212" s="35" t="s">
        <v>159</v>
      </c>
      <c r="B212" s="12">
        <f t="shared" si="33"/>
        <v>0</v>
      </c>
      <c r="C212" s="35"/>
      <c r="D212" s="35"/>
      <c r="E212" s="35"/>
      <c r="F212" s="35"/>
      <c r="G212" s="35"/>
      <c r="H212" s="35"/>
      <c r="I212" s="35"/>
      <c r="J212" s="12">
        <f t="shared" si="32"/>
        <v>0</v>
      </c>
    </row>
    <row r="213" spans="1:13" s="13" customFormat="1" ht="15.75" customHeight="1">
      <c r="A213" s="35" t="s">
        <v>180</v>
      </c>
      <c r="B213" s="12">
        <f t="shared" si="33"/>
        <v>0</v>
      </c>
      <c r="C213" s="35"/>
      <c r="D213" s="35"/>
      <c r="E213" s="35"/>
      <c r="F213" s="35"/>
      <c r="G213" s="35"/>
      <c r="H213" s="35"/>
      <c r="I213" s="35"/>
      <c r="J213" s="12">
        <f t="shared" si="32"/>
        <v>0</v>
      </c>
    </row>
    <row r="214" spans="1:13" s="47" customFormat="1" ht="15.75" customHeight="1">
      <c r="A214" s="35" t="s">
        <v>188</v>
      </c>
      <c r="B214" s="12"/>
      <c r="C214" s="12">
        <v>0</v>
      </c>
      <c r="D214" s="12"/>
      <c r="E214" s="12"/>
      <c r="F214" s="12"/>
      <c r="G214" s="12"/>
      <c r="H214" s="12"/>
      <c r="I214" s="12"/>
      <c r="J214" s="12">
        <f t="shared" si="32"/>
        <v>0</v>
      </c>
      <c r="L214" s="13"/>
      <c r="M214" s="13"/>
    </row>
    <row r="215" spans="1:13" s="47" customFormat="1" ht="15.75" customHeight="1">
      <c r="A215" s="35" t="s">
        <v>189</v>
      </c>
      <c r="B215" s="12">
        <f>SUM(C215:I215)</f>
        <v>571382</v>
      </c>
      <c r="C215" s="12">
        <f t="shared" ref="C215:I215" si="34">C6+C169+C200</f>
        <v>49523</v>
      </c>
      <c r="D215" s="12">
        <f t="shared" si="34"/>
        <v>163379</v>
      </c>
      <c r="E215" s="12">
        <f t="shared" si="34"/>
        <v>139046</v>
      </c>
      <c r="F215" s="12">
        <f t="shared" si="34"/>
        <v>102228</v>
      </c>
      <c r="G215" s="12">
        <f t="shared" si="34"/>
        <v>41932</v>
      </c>
      <c r="H215" s="12">
        <f t="shared" si="34"/>
        <v>54630</v>
      </c>
      <c r="I215" s="12">
        <f t="shared" si="34"/>
        <v>20644</v>
      </c>
      <c r="J215" s="12">
        <f t="shared" si="32"/>
        <v>521859</v>
      </c>
    </row>
    <row r="216" spans="1:13" s="47" customFormat="1" ht="15.75" customHeight="1">
      <c r="A216" s="35" t="s">
        <v>190</v>
      </c>
      <c r="B216" s="12">
        <f>SUM(C216:I216)</f>
        <v>23563</v>
      </c>
      <c r="C216" s="12">
        <f t="shared" ref="C216:I216" si="35">SUM(C217:C218)</f>
        <v>2952</v>
      </c>
      <c r="D216" s="12">
        <f t="shared" si="35"/>
        <v>6908</v>
      </c>
      <c r="E216" s="12">
        <f t="shared" si="35"/>
        <v>4136</v>
      </c>
      <c r="F216" s="12">
        <f t="shared" si="35"/>
        <v>5946</v>
      </c>
      <c r="G216" s="12">
        <f t="shared" si="35"/>
        <v>2421</v>
      </c>
      <c r="H216" s="12">
        <f t="shared" si="35"/>
        <v>688</v>
      </c>
      <c r="I216" s="12">
        <f t="shared" si="35"/>
        <v>512</v>
      </c>
      <c r="J216" s="12">
        <f t="shared" si="32"/>
        <v>20611</v>
      </c>
    </row>
    <row r="217" spans="1:13" s="47" customFormat="1" ht="15.75" customHeight="1">
      <c r="A217" s="35" t="s">
        <v>191</v>
      </c>
      <c r="B217" s="12">
        <f>SUM(C217:I217)</f>
        <v>23563</v>
      </c>
      <c r="C217" s="12">
        <f t="shared" ref="C217:I217" si="36">C137+C179</f>
        <v>2952</v>
      </c>
      <c r="D217" s="12">
        <f t="shared" si="36"/>
        <v>6908</v>
      </c>
      <c r="E217" s="12">
        <f t="shared" si="36"/>
        <v>4136</v>
      </c>
      <c r="F217" s="12">
        <f t="shared" si="36"/>
        <v>5946</v>
      </c>
      <c r="G217" s="12">
        <f t="shared" si="36"/>
        <v>2421</v>
      </c>
      <c r="H217" s="12">
        <f t="shared" si="36"/>
        <v>688</v>
      </c>
      <c r="I217" s="12">
        <f t="shared" si="36"/>
        <v>512</v>
      </c>
      <c r="J217" s="12">
        <f t="shared" si="32"/>
        <v>20611</v>
      </c>
    </row>
    <row r="218" spans="1:13" s="47" customFormat="1" ht="15.75" customHeight="1">
      <c r="A218" s="35" t="s">
        <v>192</v>
      </c>
      <c r="B218" s="12"/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f t="shared" si="32"/>
        <v>0</v>
      </c>
    </row>
    <row r="219" spans="1:13" s="47" customFormat="1" ht="15.75" customHeight="1">
      <c r="A219" s="35" t="s">
        <v>193</v>
      </c>
      <c r="B219" s="12">
        <f t="shared" ref="B219:I219" si="37">SUM(B220:B222)</f>
        <v>461833</v>
      </c>
      <c r="C219" s="12">
        <f t="shared" si="37"/>
        <v>473</v>
      </c>
      <c r="D219" s="12">
        <f t="shared" si="37"/>
        <v>162229</v>
      </c>
      <c r="E219" s="12">
        <f t="shared" si="37"/>
        <v>140809</v>
      </c>
      <c r="F219" s="12">
        <f t="shared" si="37"/>
        <v>90247</v>
      </c>
      <c r="G219" s="12">
        <f t="shared" si="37"/>
        <v>30931</v>
      </c>
      <c r="H219" s="12">
        <f t="shared" si="37"/>
        <v>44191</v>
      </c>
      <c r="I219" s="12">
        <f t="shared" si="37"/>
        <v>-7047</v>
      </c>
      <c r="J219" s="12">
        <f t="shared" si="32"/>
        <v>461360</v>
      </c>
    </row>
    <row r="220" spans="1:13" s="47" customFormat="1" ht="15.75" customHeight="1">
      <c r="A220" s="48" t="s">
        <v>194</v>
      </c>
      <c r="B220" s="12">
        <v>490408</v>
      </c>
      <c r="C220" s="12">
        <f>B220-D220-E220-F220-G220-H220-I220</f>
        <v>13001</v>
      </c>
      <c r="D220" s="12">
        <v>162496</v>
      </c>
      <c r="E220" s="12">
        <v>127742</v>
      </c>
      <c r="F220" s="12">
        <f>94193-1900</f>
        <v>92293</v>
      </c>
      <c r="G220" s="12">
        <v>42113</v>
      </c>
      <c r="H220" s="12">
        <f>51137-932</f>
        <v>50205</v>
      </c>
      <c r="I220" s="12">
        <v>2558</v>
      </c>
      <c r="J220" s="12">
        <f t="shared" si="32"/>
        <v>477407</v>
      </c>
    </row>
    <row r="221" spans="1:13" s="47" customFormat="1" ht="15.75" customHeight="1">
      <c r="A221" s="48" t="s">
        <v>195</v>
      </c>
      <c r="B221" s="12"/>
      <c r="C221" s="12">
        <f>B221-D221-E221-F221-G221-H221-I221</f>
        <v>-4475</v>
      </c>
      <c r="D221" s="12"/>
      <c r="E221" s="12">
        <v>8096</v>
      </c>
      <c r="F221" s="12">
        <v>-2529</v>
      </c>
      <c r="G221" s="12">
        <v>-1092</v>
      </c>
      <c r="H221" s="12"/>
      <c r="I221" s="12"/>
      <c r="J221" s="12">
        <f t="shared" si="32"/>
        <v>4475</v>
      </c>
    </row>
    <row r="222" spans="1:13" s="47" customFormat="1" ht="15.75" customHeight="1">
      <c r="A222" s="48" t="s">
        <v>196</v>
      </c>
      <c r="B222" s="49">
        <v>-28575</v>
      </c>
      <c r="C222" s="12">
        <f>B222-D222-E222-F222-G222-H222-I222</f>
        <v>-8053</v>
      </c>
      <c r="D222" s="49">
        <v>-267</v>
      </c>
      <c r="E222" s="49">
        <v>4971</v>
      </c>
      <c r="F222" s="49">
        <v>483</v>
      </c>
      <c r="G222" s="49">
        <v>-10090</v>
      </c>
      <c r="H222" s="49">
        <v>-6014</v>
      </c>
      <c r="I222" s="49">
        <v>-9605</v>
      </c>
      <c r="J222" s="12">
        <f t="shared" si="32"/>
        <v>-20522</v>
      </c>
    </row>
    <row r="223" spans="1:13" s="47" customFormat="1" ht="15.75" customHeight="1">
      <c r="A223" s="35" t="s">
        <v>197</v>
      </c>
      <c r="B223" s="12">
        <f t="shared" ref="B223:I223" si="38">-(B215-B216-B219)</f>
        <v>-85986</v>
      </c>
      <c r="C223" s="12">
        <f t="shared" si="38"/>
        <v>-46098</v>
      </c>
      <c r="D223" s="12">
        <f t="shared" si="38"/>
        <v>5758</v>
      </c>
      <c r="E223" s="12">
        <f t="shared" si="38"/>
        <v>5899</v>
      </c>
      <c r="F223" s="12">
        <f t="shared" si="38"/>
        <v>-6035</v>
      </c>
      <c r="G223" s="12">
        <f t="shared" si="38"/>
        <v>-8580</v>
      </c>
      <c r="H223" s="12">
        <f t="shared" si="38"/>
        <v>-9751</v>
      </c>
      <c r="I223" s="12">
        <f t="shared" si="38"/>
        <v>-27179</v>
      </c>
      <c r="J223" s="12">
        <f t="shared" si="32"/>
        <v>-39888</v>
      </c>
    </row>
    <row r="224" spans="1:13" s="47" customFormat="1" ht="15.75" customHeight="1">
      <c r="A224" s="35"/>
      <c r="B224" s="12"/>
      <c r="C224" s="12"/>
      <c r="D224" s="12"/>
      <c r="E224" s="12"/>
      <c r="F224" s="12"/>
      <c r="G224" s="12"/>
      <c r="H224" s="12"/>
      <c r="I224" s="12"/>
      <c r="J224" s="12">
        <f t="shared" si="32"/>
        <v>0</v>
      </c>
    </row>
    <row r="225" spans="1:10" s="47" customFormat="1" ht="15.75" customHeight="1">
      <c r="A225" s="35" t="s">
        <v>198</v>
      </c>
      <c r="B225" s="12"/>
      <c r="C225" s="12"/>
      <c r="D225" s="12"/>
      <c r="E225" s="12"/>
      <c r="F225" s="12"/>
      <c r="G225" s="12"/>
      <c r="H225" s="12"/>
      <c r="I225" s="12"/>
      <c r="J225" s="12">
        <f t="shared" si="32"/>
        <v>0</v>
      </c>
    </row>
    <row r="226" spans="1:10" s="47" customFormat="1" ht="15.75" customHeight="1">
      <c r="A226" s="35" t="s">
        <v>199</v>
      </c>
      <c r="B226" s="12">
        <f>SUM(C226:I226)</f>
        <v>16395</v>
      </c>
      <c r="C226" s="12">
        <v>13400</v>
      </c>
      <c r="D226" s="12">
        <v>1595</v>
      </c>
      <c r="E226" s="12">
        <v>1130</v>
      </c>
      <c r="F226" s="12">
        <v>270</v>
      </c>
      <c r="G226" s="12">
        <v>0</v>
      </c>
      <c r="H226" s="12">
        <v>0</v>
      </c>
      <c r="I226" s="12">
        <v>0</v>
      </c>
      <c r="J226" s="12">
        <f t="shared" si="32"/>
        <v>2995</v>
      </c>
    </row>
    <row r="227" spans="1:10" s="47" customFormat="1" ht="15.75" customHeight="1">
      <c r="A227" s="35" t="s">
        <v>200</v>
      </c>
      <c r="B227" s="12">
        <f>SUM(C227:I227)</f>
        <v>16395</v>
      </c>
      <c r="C227" s="12">
        <v>13400</v>
      </c>
      <c r="D227" s="12">
        <v>1595</v>
      </c>
      <c r="E227" s="12">
        <v>1130</v>
      </c>
      <c r="F227" s="12">
        <v>270</v>
      </c>
      <c r="G227" s="12">
        <v>0</v>
      </c>
      <c r="H227" s="12">
        <v>0</v>
      </c>
      <c r="I227" s="12">
        <v>0</v>
      </c>
      <c r="J227" s="12">
        <f t="shared" si="32"/>
        <v>2995</v>
      </c>
    </row>
    <row r="228" spans="1:10" s="47" customFormat="1" ht="15.75" customHeight="1">
      <c r="A228" s="35" t="s">
        <v>201</v>
      </c>
      <c r="B228" s="12"/>
      <c r="C228" s="12">
        <v>0</v>
      </c>
      <c r="D228" s="12"/>
      <c r="E228" s="12"/>
      <c r="F228" s="12"/>
      <c r="G228" s="12"/>
      <c r="H228" s="12"/>
      <c r="I228" s="12"/>
      <c r="J228" s="12">
        <f t="shared" si="32"/>
        <v>0</v>
      </c>
    </row>
    <row r="229" spans="1:10" s="47" customFormat="1" ht="15.75" customHeight="1">
      <c r="A229" s="35" t="s">
        <v>202</v>
      </c>
      <c r="B229" s="12">
        <f>SUM(C229:I229)</f>
        <v>11278</v>
      </c>
      <c r="C229" s="12">
        <f>9362+123</f>
        <v>9485</v>
      </c>
      <c r="D229" s="12">
        <f>1020+129</f>
        <v>1149</v>
      </c>
      <c r="E229" s="12">
        <f>573+57</f>
        <v>630</v>
      </c>
      <c r="F229" s="12">
        <f>270-136-120</f>
        <v>14</v>
      </c>
      <c r="G229" s="12"/>
      <c r="H229" s="12"/>
      <c r="I229" s="12"/>
      <c r="J229" s="12">
        <f t="shared" si="32"/>
        <v>1793</v>
      </c>
    </row>
    <row r="230" spans="1:10" s="47" customFormat="1" ht="15.75" customHeight="1">
      <c r="A230" s="35" t="s">
        <v>203</v>
      </c>
      <c r="B230" s="12">
        <f>SUM(C230:I230)</f>
        <v>4449</v>
      </c>
      <c r="C230" s="12">
        <f>3682+123-180</f>
        <v>3625</v>
      </c>
      <c r="D230" s="12">
        <v>175</v>
      </c>
      <c r="E230" s="12">
        <f>336+57</f>
        <v>393</v>
      </c>
      <c r="F230" s="12">
        <f>136+120</f>
        <v>256</v>
      </c>
      <c r="G230" s="12"/>
      <c r="H230" s="12"/>
      <c r="I230" s="12"/>
      <c r="J230" s="12">
        <f t="shared" si="32"/>
        <v>824</v>
      </c>
    </row>
    <row r="231" spans="1:10" s="47" customFormat="1" ht="15.75" customHeight="1">
      <c r="A231" s="35"/>
      <c r="B231" s="12"/>
      <c r="C231" s="12"/>
      <c r="D231" s="12"/>
      <c r="E231" s="12"/>
      <c r="F231" s="12"/>
      <c r="G231" s="12"/>
      <c r="H231" s="12"/>
      <c r="I231" s="12"/>
      <c r="J231" s="12">
        <f t="shared" si="32"/>
        <v>0</v>
      </c>
    </row>
    <row r="232" spans="1:10" s="47" customFormat="1" ht="15.75" customHeight="1">
      <c r="A232" s="35" t="s">
        <v>204</v>
      </c>
      <c r="B232" s="12">
        <f>SUM(C232:I232)</f>
        <v>501</v>
      </c>
      <c r="C232" s="12">
        <v>160</v>
      </c>
      <c r="D232" s="12">
        <v>30</v>
      </c>
      <c r="E232" s="12">
        <v>185</v>
      </c>
      <c r="F232" s="12">
        <v>6</v>
      </c>
      <c r="G232" s="12">
        <v>100</v>
      </c>
      <c r="H232" s="12">
        <v>20</v>
      </c>
      <c r="I232" s="12">
        <v>0</v>
      </c>
      <c r="J232" s="12">
        <f t="shared" si="32"/>
        <v>341</v>
      </c>
    </row>
    <row r="233" spans="1:10" s="50" customFormat="1" ht="15.75" customHeight="1">
      <c r="A233" s="44" t="s">
        <v>205</v>
      </c>
      <c r="B233" s="31">
        <f>SUM(C233:I233)</f>
        <v>97504</v>
      </c>
      <c r="C233" s="31">
        <f>77403-134+134</f>
        <v>77403</v>
      </c>
      <c r="D233" s="31">
        <v>3498</v>
      </c>
      <c r="E233" s="31">
        <v>2859</v>
      </c>
      <c r="F233" s="31">
        <v>5422</v>
      </c>
      <c r="G233" s="31">
        <v>803</v>
      </c>
      <c r="H233" s="31">
        <v>5159</v>
      </c>
      <c r="I233" s="31">
        <v>2360</v>
      </c>
      <c r="J233" s="31">
        <f t="shared" si="32"/>
        <v>20101</v>
      </c>
    </row>
    <row r="234" spans="1:10" ht="15.75" customHeight="1">
      <c r="B234" s="51"/>
    </row>
    <row r="235" spans="1:10" ht="15.75" customHeight="1">
      <c r="A235" s="49" t="s">
        <v>206</v>
      </c>
      <c r="B235" s="12">
        <f>C235+D235+E235+F235+G235+H235+I235</f>
        <v>403241</v>
      </c>
      <c r="C235" s="12">
        <v>216765</v>
      </c>
      <c r="D235" s="12">
        <v>36284</v>
      </c>
      <c r="E235" s="12">
        <v>54509</v>
      </c>
      <c r="F235" s="12">
        <v>32966</v>
      </c>
      <c r="G235" s="12">
        <v>24500</v>
      </c>
      <c r="H235" s="12">
        <v>21581</v>
      </c>
      <c r="I235" s="12">
        <v>16636</v>
      </c>
      <c r="J235" s="12">
        <f>D235+E235+F235+G235+H235+I235</f>
        <v>186476</v>
      </c>
    </row>
    <row r="236" spans="1:10" ht="15.75" customHeight="1">
      <c r="A236" s="14" t="s">
        <v>12</v>
      </c>
      <c r="B236" s="12">
        <f>C236+D236+E236+F236+G236+H236+I236</f>
        <v>499961</v>
      </c>
      <c r="C236" s="12">
        <v>294168</v>
      </c>
      <c r="D236" s="12">
        <v>39658</v>
      </c>
      <c r="E236" s="12">
        <v>56983</v>
      </c>
      <c r="F236" s="12">
        <v>38388</v>
      </c>
      <c r="G236" s="12">
        <v>25303</v>
      </c>
      <c r="H236" s="12">
        <v>26465</v>
      </c>
      <c r="I236" s="12">
        <v>18996</v>
      </c>
      <c r="J236" s="12">
        <f>D236+E236+F236+G236+H236+I236</f>
        <v>205793</v>
      </c>
    </row>
    <row r="237" spans="1:10" ht="15.75" customHeight="1">
      <c r="A237" s="49" t="s">
        <v>207</v>
      </c>
      <c r="B237" s="53">
        <f>B236-B235</f>
        <v>96720</v>
      </c>
      <c r="C237" s="53">
        <f t="shared" ref="C237:J237" si="39">C236-C235</f>
        <v>77403</v>
      </c>
      <c r="D237" s="53">
        <f t="shared" si="39"/>
        <v>3374</v>
      </c>
      <c r="E237" s="53">
        <f t="shared" si="39"/>
        <v>2474</v>
      </c>
      <c r="F237" s="53">
        <f t="shared" si="39"/>
        <v>5422</v>
      </c>
      <c r="G237" s="53">
        <f t="shared" si="39"/>
        <v>803</v>
      </c>
      <c r="H237" s="53">
        <f t="shared" si="39"/>
        <v>4884</v>
      </c>
      <c r="I237" s="53">
        <f t="shared" si="39"/>
        <v>2360</v>
      </c>
      <c r="J237" s="53">
        <f t="shared" si="39"/>
        <v>19317</v>
      </c>
    </row>
    <row r="238" spans="1:10" ht="15.75" customHeight="1"/>
    <row r="239" spans="1:10" ht="15.75" customHeight="1">
      <c r="A239" s="49"/>
      <c r="B239" s="53">
        <f>B233-B237</f>
        <v>784</v>
      </c>
      <c r="C239" s="53">
        <f t="shared" ref="C239:J239" si="40">C233-C237</f>
        <v>0</v>
      </c>
      <c r="D239" s="53">
        <f t="shared" si="40"/>
        <v>124</v>
      </c>
      <c r="E239" s="53">
        <f t="shared" si="40"/>
        <v>385</v>
      </c>
      <c r="F239" s="53">
        <f t="shared" si="40"/>
        <v>0</v>
      </c>
      <c r="G239" s="53">
        <f t="shared" si="40"/>
        <v>0</v>
      </c>
      <c r="H239" s="53">
        <f t="shared" si="40"/>
        <v>275</v>
      </c>
      <c r="I239" s="53">
        <f t="shared" si="40"/>
        <v>0</v>
      </c>
      <c r="J239" s="53">
        <f t="shared" si="40"/>
        <v>784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2017年决算结算</vt:lpstr>
      <vt:lpstr>'2017年决算结算'!Print_Area</vt:lpstr>
      <vt:lpstr>'2017年决算结算'!Print_Titles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李俊梅</dc:creator>
  <cp:lastModifiedBy>周文如</cp:lastModifiedBy>
  <dcterms:created xsi:type="dcterms:W3CDTF">2019-03-19T07:59:40Z</dcterms:created>
  <dcterms:modified xsi:type="dcterms:W3CDTF">2019-03-19T08:01:57Z</dcterms:modified>
</cp:coreProperties>
</file>